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environnementqc-my.sharepoint.com/personal/stephanie_pelland_environnement_gouv_qc_ca/Documents/Stéphanie/4- PORTAIL/Site internet_intranet/"/>
    </mc:Choice>
  </mc:AlternateContent>
  <xr:revisionPtr revIDLastSave="4" documentId="8_{CE05B5DD-8867-48F8-86B3-E0CF8D4FD42F}" xr6:coauthVersionLast="47" xr6:coauthVersionMax="47" xr10:uidLastSave="{E527CEE0-21DE-4D71-A0C9-6E51947649DD}"/>
  <bookViews>
    <workbookView xWindow="-11145" yWindow="-14550" windowWidth="21600" windowHeight="11265" xr2:uid="{129B47BB-F928-4A1C-8120-A55AF17B1599}"/>
  </bookViews>
  <sheets>
    <sheet name="Feuil1" sheetId="1" r:id="rId1"/>
  </sheets>
  <definedNames>
    <definedName name="_xlnm.Print_Area" localSheetId="0">Feuil1!$A$1:$K$244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1" i="1" l="1"/>
  <c r="G91" i="1" s="1"/>
  <c r="H91" i="1" s="1"/>
  <c r="N91" i="1"/>
  <c r="F91" i="1"/>
  <c r="E214" i="1"/>
  <c r="E212" i="1"/>
  <c r="F49" i="1"/>
  <c r="I159" i="1"/>
  <c r="I158" i="1"/>
  <c r="I157" i="1"/>
  <c r="I94" i="1"/>
  <c r="I92" i="1"/>
  <c r="I88" i="1"/>
  <c r="I87" i="1"/>
  <c r="I84" i="1"/>
  <c r="F108" i="1"/>
  <c r="G108" i="1"/>
  <c r="F191" i="1"/>
  <c r="N191" i="1" s="1"/>
  <c r="F192" i="1"/>
  <c r="M192" i="1" s="1"/>
  <c r="F184" i="1"/>
  <c r="M184" i="1" s="1"/>
  <c r="F183" i="1"/>
  <c r="N183" i="1" s="1"/>
  <c r="F180" i="1"/>
  <c r="N180" i="1" s="1"/>
  <c r="F179" i="1"/>
  <c r="M179" i="1" s="1"/>
  <c r="F196" i="1"/>
  <c r="M196" i="1" s="1"/>
  <c r="F193" i="1"/>
  <c r="M193" i="1" s="1"/>
  <c r="F188" i="1"/>
  <c r="N188" i="1" s="1"/>
  <c r="F187" i="1"/>
  <c r="F186" i="1"/>
  <c r="N186" i="1" s="1"/>
  <c r="F185" i="1"/>
  <c r="F182" i="1"/>
  <c r="F181" i="1"/>
  <c r="N181" i="1" s="1"/>
  <c r="F164" i="1"/>
  <c r="F165" i="1"/>
  <c r="M207" i="1"/>
  <c r="N207" i="1"/>
  <c r="M208" i="1"/>
  <c r="N208" i="1"/>
  <c r="G209" i="1"/>
  <c r="H209" i="1" s="1"/>
  <c r="F210" i="1"/>
  <c r="H236" i="1"/>
  <c r="F40" i="1"/>
  <c r="N40" i="1" s="1"/>
  <c r="F39" i="1"/>
  <c r="N39" i="1" s="1"/>
  <c r="F38" i="1"/>
  <c r="N38" i="1" s="1"/>
  <c r="J91" i="1" l="1"/>
  <c r="E215" i="1"/>
  <c r="M183" i="1"/>
  <c r="G183" i="1" s="1"/>
  <c r="H183" i="1" s="1"/>
  <c r="F198" i="1"/>
  <c r="N184" i="1"/>
  <c r="G184" i="1" s="1"/>
  <c r="H184" i="1" s="1"/>
  <c r="M180" i="1"/>
  <c r="G180" i="1" s="1"/>
  <c r="H180" i="1" s="1"/>
  <c r="N179" i="1"/>
  <c r="G179" i="1" s="1"/>
  <c r="H179" i="1" s="1"/>
  <c r="N196" i="1"/>
  <c r="G196" i="1" s="1"/>
  <c r="N193" i="1"/>
  <c r="G193" i="1" s="1"/>
  <c r="H193" i="1" s="1"/>
  <c r="N192" i="1"/>
  <c r="G192" i="1" s="1"/>
  <c r="H192" i="1" s="1"/>
  <c r="M191" i="1"/>
  <c r="G191" i="1" s="1"/>
  <c r="H191" i="1" s="1"/>
  <c r="G208" i="1"/>
  <c r="H208" i="1" s="1"/>
  <c r="N187" i="1"/>
  <c r="M185" i="1"/>
  <c r="M186" i="1"/>
  <c r="G186" i="1" s="1"/>
  <c r="H186" i="1" s="1"/>
  <c r="N185" i="1"/>
  <c r="M181" i="1"/>
  <c r="G181" i="1" s="1"/>
  <c r="H181" i="1" s="1"/>
  <c r="M182" i="1"/>
  <c r="G207" i="1"/>
  <c r="H207" i="1" s="1"/>
  <c r="N182" i="1"/>
  <c r="M188" i="1"/>
  <c r="G188" i="1" s="1"/>
  <c r="H188" i="1" s="1"/>
  <c r="M187" i="1"/>
  <c r="M40" i="1"/>
  <c r="G40" i="1" s="1"/>
  <c r="H40" i="1" s="1"/>
  <c r="M39" i="1"/>
  <c r="G39" i="1" s="1"/>
  <c r="H39" i="1" s="1"/>
  <c r="J39" i="1" s="1"/>
  <c r="M38" i="1"/>
  <c r="G38" i="1" s="1"/>
  <c r="H38" i="1" s="1"/>
  <c r="F174" i="1"/>
  <c r="N174" i="1" s="1"/>
  <c r="F173" i="1"/>
  <c r="N173" i="1" s="1"/>
  <c r="F172" i="1"/>
  <c r="F171" i="1"/>
  <c r="M171" i="1" s="1"/>
  <c r="F170" i="1"/>
  <c r="N170" i="1" s="1"/>
  <c r="F169" i="1"/>
  <c r="N169" i="1" s="1"/>
  <c r="F168" i="1"/>
  <c r="N168" i="1" s="1"/>
  <c r="F167" i="1"/>
  <c r="M167" i="1" s="1"/>
  <c r="F166" i="1"/>
  <c r="N166" i="1" s="1"/>
  <c r="M165" i="1"/>
  <c r="F159" i="1"/>
  <c r="N159" i="1" s="1"/>
  <c r="F158" i="1"/>
  <c r="M158" i="1" s="1"/>
  <c r="F157" i="1"/>
  <c r="N157" i="1" s="1"/>
  <c r="F156" i="1"/>
  <c r="N156" i="1" s="1"/>
  <c r="F155" i="1"/>
  <c r="M155" i="1" s="1"/>
  <c r="F154" i="1"/>
  <c r="N154" i="1" s="1"/>
  <c r="F151" i="1"/>
  <c r="M151" i="1" s="1"/>
  <c r="F150" i="1"/>
  <c r="F147" i="1"/>
  <c r="M147" i="1" s="1"/>
  <c r="F146" i="1"/>
  <c r="N146" i="1" s="1"/>
  <c r="F142" i="1"/>
  <c r="M142" i="1" s="1"/>
  <c r="F141" i="1"/>
  <c r="M141" i="1" s="1"/>
  <c r="F138" i="1"/>
  <c r="M138" i="1" s="1"/>
  <c r="F137" i="1"/>
  <c r="N137" i="1" s="1"/>
  <c r="F136" i="1"/>
  <c r="N136" i="1" s="1"/>
  <c r="F133" i="1"/>
  <c r="N133" i="1" s="1"/>
  <c r="F132" i="1"/>
  <c r="F131" i="1"/>
  <c r="N131" i="1" s="1"/>
  <c r="F130" i="1"/>
  <c r="M130" i="1" s="1"/>
  <c r="F129" i="1"/>
  <c r="N129" i="1" s="1"/>
  <c r="F128" i="1"/>
  <c r="N128" i="1" s="1"/>
  <c r="F125" i="1"/>
  <c r="N125" i="1" s="1"/>
  <c r="F124" i="1"/>
  <c r="M124" i="1" s="1"/>
  <c r="F123" i="1"/>
  <c r="N123" i="1" s="1"/>
  <c r="F122" i="1"/>
  <c r="M122" i="1" s="1"/>
  <c r="F119" i="1"/>
  <c r="M119" i="1" s="1"/>
  <c r="F118" i="1"/>
  <c r="N118" i="1" s="1"/>
  <c r="F117" i="1"/>
  <c r="M117" i="1" s="1"/>
  <c r="F116" i="1"/>
  <c r="N116" i="1" s="1"/>
  <c r="F115" i="1"/>
  <c r="N115" i="1" s="1"/>
  <c r="F111" i="1"/>
  <c r="N111" i="1" s="1"/>
  <c r="N108" i="1"/>
  <c r="F105" i="1"/>
  <c r="N105" i="1" s="1"/>
  <c r="F104" i="1"/>
  <c r="M104" i="1" s="1"/>
  <c r="F103" i="1"/>
  <c r="N103" i="1" s="1"/>
  <c r="F102" i="1"/>
  <c r="M102" i="1" s="1"/>
  <c r="F101" i="1"/>
  <c r="F100" i="1"/>
  <c r="N100" i="1" s="1"/>
  <c r="F99" i="1"/>
  <c r="M99" i="1" s="1"/>
  <c r="F98" i="1"/>
  <c r="N98" i="1" s="1"/>
  <c r="F95" i="1"/>
  <c r="M95" i="1" s="1"/>
  <c r="F94" i="1"/>
  <c r="M94" i="1" s="1"/>
  <c r="F93" i="1"/>
  <c r="N93" i="1" s="1"/>
  <c r="F92" i="1"/>
  <c r="N92" i="1" s="1"/>
  <c r="F88" i="1"/>
  <c r="M88" i="1" s="1"/>
  <c r="F87" i="1"/>
  <c r="M87" i="1" s="1"/>
  <c r="F86" i="1"/>
  <c r="N86" i="1" s="1"/>
  <c r="F85" i="1"/>
  <c r="M85" i="1" s="1"/>
  <c r="F84" i="1"/>
  <c r="N84" i="1" s="1"/>
  <c r="F83" i="1"/>
  <c r="N83" i="1" s="1"/>
  <c r="F82" i="1"/>
  <c r="N82" i="1" s="1"/>
  <c r="F81" i="1"/>
  <c r="N81" i="1" s="1"/>
  <c r="F77" i="1"/>
  <c r="M77" i="1" s="1"/>
  <c r="F76" i="1"/>
  <c r="F75" i="1"/>
  <c r="N75" i="1" s="1"/>
  <c r="F74" i="1"/>
  <c r="N74" i="1" s="1"/>
  <c r="F73" i="1"/>
  <c r="N73" i="1" s="1"/>
  <c r="F72" i="1"/>
  <c r="N72" i="1" s="1"/>
  <c r="F71" i="1"/>
  <c r="M71" i="1" s="1"/>
  <c r="F70" i="1"/>
  <c r="N70" i="1" s="1"/>
  <c r="F69" i="1"/>
  <c r="M69" i="1" s="1"/>
  <c r="F68" i="1"/>
  <c r="N68" i="1" s="1"/>
  <c r="F67" i="1"/>
  <c r="M67" i="1" s="1"/>
  <c r="F64" i="1"/>
  <c r="M64" i="1" s="1"/>
  <c r="F63" i="1"/>
  <c r="N63" i="1" s="1"/>
  <c r="F52" i="1"/>
  <c r="N52" i="1" s="1"/>
  <c r="F51" i="1"/>
  <c r="N51" i="1" s="1"/>
  <c r="F50" i="1"/>
  <c r="N50" i="1" s="1"/>
  <c r="F53" i="1"/>
  <c r="F54" i="1"/>
  <c r="N54" i="1" s="1"/>
  <c r="F55" i="1"/>
  <c r="M55" i="1" s="1"/>
  <c r="F56" i="1"/>
  <c r="N56" i="1" s="1"/>
  <c r="F60" i="1"/>
  <c r="M60" i="1" s="1"/>
  <c r="F59" i="1"/>
  <c r="M59" i="1" s="1"/>
  <c r="F58" i="1"/>
  <c r="N58" i="1" s="1"/>
  <c r="F57" i="1"/>
  <c r="M57" i="1" s="1"/>
  <c r="N22" i="1"/>
  <c r="N23" i="1"/>
  <c r="N24" i="1"/>
  <c r="N25" i="1"/>
  <c r="N26" i="1"/>
  <c r="M22" i="1"/>
  <c r="M23" i="1"/>
  <c r="M24" i="1"/>
  <c r="M25" i="1"/>
  <c r="M26" i="1"/>
  <c r="N21" i="1"/>
  <c r="M21" i="1"/>
  <c r="F222" i="1"/>
  <c r="G221" i="1"/>
  <c r="H221" i="1" s="1"/>
  <c r="G220" i="1"/>
  <c r="F27" i="1"/>
  <c r="F201" i="1" l="1"/>
  <c r="F31" i="1" s="1"/>
  <c r="H196" i="1"/>
  <c r="J183" i="1"/>
  <c r="J180" i="1"/>
  <c r="J184" i="1"/>
  <c r="J179" i="1"/>
  <c r="H210" i="1"/>
  <c r="J193" i="1"/>
  <c r="J192" i="1"/>
  <c r="J191" i="1"/>
  <c r="G210" i="1"/>
  <c r="G185" i="1"/>
  <c r="H185" i="1" s="1"/>
  <c r="J185" i="1" s="1"/>
  <c r="J186" i="1"/>
  <c r="G187" i="1"/>
  <c r="H187" i="1" s="1"/>
  <c r="J181" i="1"/>
  <c r="G182" i="1"/>
  <c r="H182" i="1" s="1"/>
  <c r="J188" i="1"/>
  <c r="N49" i="1"/>
  <c r="N76" i="1"/>
  <c r="J40" i="1"/>
  <c r="J38" i="1"/>
  <c r="H220" i="1"/>
  <c r="H222" i="1" s="1"/>
  <c r="G222" i="1"/>
  <c r="N171" i="1"/>
  <c r="G171" i="1" s="1"/>
  <c r="M173" i="1"/>
  <c r="G173" i="1" s="1"/>
  <c r="H173" i="1" s="1"/>
  <c r="M174" i="1"/>
  <c r="G174" i="1" s="1"/>
  <c r="H174" i="1" s="1"/>
  <c r="M170" i="1"/>
  <c r="G170" i="1" s="1"/>
  <c r="H170" i="1" s="1"/>
  <c r="M166" i="1"/>
  <c r="G166" i="1" s="1"/>
  <c r="H166" i="1" s="1"/>
  <c r="N167" i="1"/>
  <c r="G167" i="1" s="1"/>
  <c r="H167" i="1" s="1"/>
  <c r="M164" i="1"/>
  <c r="N165" i="1"/>
  <c r="G165" i="1" s="1"/>
  <c r="H165" i="1" s="1"/>
  <c r="M172" i="1"/>
  <c r="M159" i="1"/>
  <c r="G159" i="1" s="1"/>
  <c r="H159" i="1" s="1"/>
  <c r="J159" i="1" s="1"/>
  <c r="N164" i="1"/>
  <c r="N172" i="1"/>
  <c r="M156" i="1"/>
  <c r="G156" i="1" s="1"/>
  <c r="H156" i="1" s="1"/>
  <c r="M169" i="1"/>
  <c r="G169" i="1" s="1"/>
  <c r="H169" i="1" s="1"/>
  <c r="N151" i="1"/>
  <c r="G151" i="1" s="1"/>
  <c r="H151" i="1" s="1"/>
  <c r="M168" i="1"/>
  <c r="G168" i="1" s="1"/>
  <c r="H168" i="1" s="1"/>
  <c r="M157" i="1"/>
  <c r="G157" i="1" s="1"/>
  <c r="H157" i="1" s="1"/>
  <c r="N158" i="1"/>
  <c r="G158" i="1" s="1"/>
  <c r="H158" i="1" s="1"/>
  <c r="M154" i="1"/>
  <c r="G154" i="1" s="1"/>
  <c r="H154" i="1" s="1"/>
  <c r="N155" i="1"/>
  <c r="G155" i="1" s="1"/>
  <c r="H155" i="1" s="1"/>
  <c r="M150" i="1"/>
  <c r="N150" i="1"/>
  <c r="M146" i="1"/>
  <c r="G146" i="1" s="1"/>
  <c r="H146" i="1" s="1"/>
  <c r="N147" i="1"/>
  <c r="G147" i="1" s="1"/>
  <c r="H147" i="1" s="1"/>
  <c r="N142" i="1"/>
  <c r="G142" i="1" s="1"/>
  <c r="H142" i="1" s="1"/>
  <c r="N141" i="1"/>
  <c r="G141" i="1" s="1"/>
  <c r="H141" i="1" s="1"/>
  <c r="N138" i="1"/>
  <c r="G138" i="1" s="1"/>
  <c r="H138" i="1" s="1"/>
  <c r="M136" i="1"/>
  <c r="G136" i="1" s="1"/>
  <c r="H136" i="1" s="1"/>
  <c r="M137" i="1"/>
  <c r="G137" i="1" s="1"/>
  <c r="H137" i="1" s="1"/>
  <c r="M133" i="1"/>
  <c r="G133" i="1" s="1"/>
  <c r="H133" i="1" s="1"/>
  <c r="N122" i="1"/>
  <c r="G122" i="1" s="1"/>
  <c r="H122" i="1" s="1"/>
  <c r="M132" i="1"/>
  <c r="N132" i="1"/>
  <c r="N130" i="1"/>
  <c r="G130" i="1" s="1"/>
  <c r="H130" i="1" s="1"/>
  <c r="M131" i="1"/>
  <c r="G131" i="1" s="1"/>
  <c r="H131" i="1" s="1"/>
  <c r="M128" i="1"/>
  <c r="G128" i="1" s="1"/>
  <c r="H128" i="1" s="1"/>
  <c r="N124" i="1"/>
  <c r="G124" i="1" s="1"/>
  <c r="H124" i="1" s="1"/>
  <c r="M129" i="1"/>
  <c r="G129" i="1" s="1"/>
  <c r="H129" i="1" s="1"/>
  <c r="M123" i="1"/>
  <c r="G123" i="1" s="1"/>
  <c r="H123" i="1" s="1"/>
  <c r="J123" i="1" s="1"/>
  <c r="M111" i="1"/>
  <c r="G111" i="1" s="1"/>
  <c r="H111" i="1" s="1"/>
  <c r="M125" i="1"/>
  <c r="G125" i="1" s="1"/>
  <c r="H125" i="1" s="1"/>
  <c r="N119" i="1"/>
  <c r="G119" i="1" s="1"/>
  <c r="H119" i="1" s="1"/>
  <c r="M115" i="1"/>
  <c r="G115" i="1" s="1"/>
  <c r="H115" i="1" s="1"/>
  <c r="N117" i="1"/>
  <c r="G117" i="1" s="1"/>
  <c r="H117" i="1" s="1"/>
  <c r="M118" i="1"/>
  <c r="G118" i="1" s="1"/>
  <c r="H118" i="1" s="1"/>
  <c r="M116" i="1"/>
  <c r="G116" i="1" s="1"/>
  <c r="H116" i="1" s="1"/>
  <c r="M108" i="1"/>
  <c r="H108" i="1" s="1"/>
  <c r="M105" i="1"/>
  <c r="G105" i="1" s="1"/>
  <c r="H105" i="1" s="1"/>
  <c r="M103" i="1"/>
  <c r="G103" i="1" s="1"/>
  <c r="H103" i="1" s="1"/>
  <c r="N102" i="1"/>
  <c r="G102" i="1" s="1"/>
  <c r="H102" i="1" s="1"/>
  <c r="J102" i="1" s="1"/>
  <c r="M98" i="1"/>
  <c r="G98" i="1" s="1"/>
  <c r="H98" i="1" s="1"/>
  <c r="N99" i="1"/>
  <c r="G99" i="1" s="1"/>
  <c r="H99" i="1" s="1"/>
  <c r="N104" i="1"/>
  <c r="G104" i="1" s="1"/>
  <c r="H104" i="1" s="1"/>
  <c r="M101" i="1"/>
  <c r="M100" i="1"/>
  <c r="G100" i="1" s="1"/>
  <c r="H100" i="1" s="1"/>
  <c r="N101" i="1"/>
  <c r="N95" i="1"/>
  <c r="G95" i="1" s="1"/>
  <c r="H95" i="1" s="1"/>
  <c r="M92" i="1"/>
  <c r="G92" i="1" s="1"/>
  <c r="H92" i="1" s="1"/>
  <c r="M93" i="1"/>
  <c r="G93" i="1" s="1"/>
  <c r="H93" i="1" s="1"/>
  <c r="N94" i="1"/>
  <c r="G94" i="1" s="1"/>
  <c r="H94" i="1" s="1"/>
  <c r="N85" i="1"/>
  <c r="G85" i="1" s="1"/>
  <c r="H85" i="1" s="1"/>
  <c r="M68" i="1"/>
  <c r="G68" i="1" s="1"/>
  <c r="H68" i="1" s="1"/>
  <c r="N88" i="1"/>
  <c r="G88" i="1" s="1"/>
  <c r="H88" i="1" s="1"/>
  <c r="M86" i="1"/>
  <c r="G86" i="1" s="1"/>
  <c r="H86" i="1" s="1"/>
  <c r="M84" i="1"/>
  <c r="G84" i="1" s="1"/>
  <c r="H84" i="1" s="1"/>
  <c r="N87" i="1"/>
  <c r="G87" i="1" s="1"/>
  <c r="H87" i="1" s="1"/>
  <c r="M83" i="1"/>
  <c r="G83" i="1" s="1"/>
  <c r="H83" i="1" s="1"/>
  <c r="M82" i="1"/>
  <c r="G82" i="1" s="1"/>
  <c r="H82" i="1" s="1"/>
  <c r="M81" i="1"/>
  <c r="G81" i="1" s="1"/>
  <c r="H81" i="1" s="1"/>
  <c r="N71" i="1"/>
  <c r="G71" i="1" s="1"/>
  <c r="H71" i="1" s="1"/>
  <c r="N67" i="1"/>
  <c r="G67" i="1" s="1"/>
  <c r="H67" i="1" s="1"/>
  <c r="J67" i="1" s="1"/>
  <c r="M75" i="1"/>
  <c r="G75" i="1" s="1"/>
  <c r="H75" i="1" s="1"/>
  <c r="J75" i="1" s="1"/>
  <c r="M76" i="1"/>
  <c r="M70" i="1"/>
  <c r="G70" i="1" s="1"/>
  <c r="H70" i="1" s="1"/>
  <c r="J70" i="1" s="1"/>
  <c r="M74" i="1"/>
  <c r="G74" i="1" s="1"/>
  <c r="H74" i="1" s="1"/>
  <c r="N69" i="1"/>
  <c r="G69" i="1" s="1"/>
  <c r="H69" i="1" s="1"/>
  <c r="N77" i="1"/>
  <c r="G77" i="1" s="1"/>
  <c r="H77" i="1" s="1"/>
  <c r="M73" i="1"/>
  <c r="G73" i="1" s="1"/>
  <c r="H73" i="1" s="1"/>
  <c r="M72" i="1"/>
  <c r="G72" i="1" s="1"/>
  <c r="H72" i="1" s="1"/>
  <c r="M63" i="1"/>
  <c r="G63" i="1" s="1"/>
  <c r="H63" i="1" s="1"/>
  <c r="J63" i="1" s="1"/>
  <c r="N64" i="1"/>
  <c r="G64" i="1" s="1"/>
  <c r="H64" i="1" s="1"/>
  <c r="J64" i="1" s="1"/>
  <c r="N55" i="1"/>
  <c r="G55" i="1" s="1"/>
  <c r="H55" i="1" s="1"/>
  <c r="J55" i="1" s="1"/>
  <c r="M54" i="1"/>
  <c r="G54" i="1" s="1"/>
  <c r="H54" i="1" s="1"/>
  <c r="M51" i="1"/>
  <c r="G51" i="1" s="1"/>
  <c r="H51" i="1" s="1"/>
  <c r="J51" i="1" s="1"/>
  <c r="M52" i="1"/>
  <c r="G52" i="1" s="1"/>
  <c r="H52" i="1" s="1"/>
  <c r="M58" i="1"/>
  <c r="G58" i="1" s="1"/>
  <c r="H58" i="1" s="1"/>
  <c r="J58" i="1" s="1"/>
  <c r="M56" i="1"/>
  <c r="G56" i="1" s="1"/>
  <c r="H56" i="1" s="1"/>
  <c r="J56" i="1" s="1"/>
  <c r="N53" i="1"/>
  <c r="M50" i="1"/>
  <c r="G50" i="1" s="1"/>
  <c r="H50" i="1" s="1"/>
  <c r="J50" i="1" s="1"/>
  <c r="M53" i="1"/>
  <c r="M49" i="1"/>
  <c r="N59" i="1"/>
  <c r="G59" i="1" s="1"/>
  <c r="H59" i="1" s="1"/>
  <c r="J59" i="1" s="1"/>
  <c r="N60" i="1"/>
  <c r="G60" i="1" s="1"/>
  <c r="H60" i="1" s="1"/>
  <c r="J60" i="1" s="1"/>
  <c r="N57" i="1"/>
  <c r="G57" i="1" s="1"/>
  <c r="H57" i="1" s="1"/>
  <c r="J57" i="1" s="1"/>
  <c r="G26" i="1"/>
  <c r="H26" i="1" s="1"/>
  <c r="G25" i="1"/>
  <c r="H25" i="1" s="1"/>
  <c r="G22" i="1"/>
  <c r="H22" i="1" s="1"/>
  <c r="G24" i="1"/>
  <c r="H24" i="1" s="1"/>
  <c r="G23" i="1"/>
  <c r="H23" i="1" s="1"/>
  <c r="F30" i="1" l="1"/>
  <c r="F32" i="1"/>
  <c r="G198" i="1"/>
  <c r="H198" i="1"/>
  <c r="J196" i="1"/>
  <c r="G49" i="1"/>
  <c r="J187" i="1"/>
  <c r="J182" i="1"/>
  <c r="G164" i="1"/>
  <c r="H164" i="1" s="1"/>
  <c r="G76" i="1"/>
  <c r="J54" i="1"/>
  <c r="J52" i="1"/>
  <c r="H171" i="1"/>
  <c r="J174" i="1"/>
  <c r="J166" i="1"/>
  <c r="J173" i="1"/>
  <c r="J170" i="1"/>
  <c r="J156" i="1"/>
  <c r="J165" i="1"/>
  <c r="J167" i="1"/>
  <c r="J169" i="1"/>
  <c r="J168" i="1"/>
  <c r="G172" i="1"/>
  <c r="H172" i="1" s="1"/>
  <c r="J155" i="1"/>
  <c r="J158" i="1"/>
  <c r="J154" i="1"/>
  <c r="J157" i="1"/>
  <c r="G150" i="1"/>
  <c r="H150" i="1" s="1"/>
  <c r="J151" i="1"/>
  <c r="J147" i="1"/>
  <c r="J142" i="1"/>
  <c r="J146" i="1"/>
  <c r="J141" i="1"/>
  <c r="J138" i="1"/>
  <c r="J136" i="1"/>
  <c r="G132" i="1"/>
  <c r="H132" i="1" s="1"/>
  <c r="J133" i="1"/>
  <c r="J137" i="1"/>
  <c r="J131" i="1"/>
  <c r="J128" i="1"/>
  <c r="J130" i="1"/>
  <c r="J129" i="1"/>
  <c r="J125" i="1"/>
  <c r="J124" i="1"/>
  <c r="J122" i="1"/>
  <c r="J115" i="1"/>
  <c r="J116" i="1"/>
  <c r="J117" i="1"/>
  <c r="J119" i="1"/>
  <c r="J111" i="1"/>
  <c r="J118" i="1"/>
  <c r="J108" i="1"/>
  <c r="J105" i="1"/>
  <c r="J98" i="1"/>
  <c r="G101" i="1"/>
  <c r="H101" i="1" s="1"/>
  <c r="J99" i="1"/>
  <c r="J103" i="1"/>
  <c r="J100" i="1"/>
  <c r="J104" i="1"/>
  <c r="J92" i="1"/>
  <c r="J94" i="1"/>
  <c r="J95" i="1"/>
  <c r="J93" i="1"/>
  <c r="J85" i="1"/>
  <c r="J88" i="1"/>
  <c r="J68" i="1"/>
  <c r="J87" i="1"/>
  <c r="J81" i="1"/>
  <c r="J82" i="1"/>
  <c r="J84" i="1"/>
  <c r="J83" i="1"/>
  <c r="J86" i="1"/>
  <c r="J71" i="1"/>
  <c r="J73" i="1"/>
  <c r="J77" i="1"/>
  <c r="J69" i="1"/>
  <c r="J72" i="1"/>
  <c r="J74" i="1"/>
  <c r="G53" i="1"/>
  <c r="H53" i="1" s="1"/>
  <c r="J53" i="1" s="1"/>
  <c r="F35" i="1" l="1"/>
  <c r="N35" i="1" s="1"/>
  <c r="M31" i="1"/>
  <c r="N31" i="1"/>
  <c r="N32" i="1"/>
  <c r="M32" i="1"/>
  <c r="M30" i="1"/>
  <c r="N30" i="1"/>
  <c r="G201" i="1"/>
  <c r="J198" i="1"/>
  <c r="J199" i="1" s="1"/>
  <c r="H49" i="1"/>
  <c r="H76" i="1"/>
  <c r="J164" i="1"/>
  <c r="J171" i="1"/>
  <c r="J172" i="1"/>
  <c r="J150" i="1"/>
  <c r="J132" i="1"/>
  <c r="J101" i="1"/>
  <c r="F43" i="1" l="1"/>
  <c r="F203" i="1" s="1"/>
  <c r="M35" i="1"/>
  <c r="G35" i="1" s="1"/>
  <c r="G32" i="1"/>
  <c r="H32" i="1" s="1"/>
  <c r="G31" i="1"/>
  <c r="H31" i="1" s="1"/>
  <c r="G30" i="1"/>
  <c r="H201" i="1"/>
  <c r="J49" i="1"/>
  <c r="J76" i="1"/>
  <c r="I198" i="1" s="1"/>
  <c r="G43" i="1" l="1"/>
  <c r="G203" i="1" s="1"/>
  <c r="H30" i="1"/>
  <c r="J201" i="1"/>
  <c r="G21" i="1"/>
  <c r="H21" i="1" l="1"/>
  <c r="H27" i="1" s="1"/>
  <c r="G27" i="1"/>
  <c r="H35" i="1" l="1"/>
  <c r="H43" i="1" l="1"/>
  <c r="E213" i="1" s="1"/>
  <c r="J35" i="1"/>
  <c r="J43" i="1" s="1"/>
  <c r="H203" i="1" l="1"/>
  <c r="C224" i="1" s="1"/>
  <c r="E216" i="1" l="1"/>
  <c r="F214" i="1" l="1"/>
  <c r="G214" i="1" s="1"/>
  <c r="H214" i="1" s="1"/>
  <c r="F212" i="1"/>
  <c r="G212" i="1" s="1"/>
  <c r="H212" i="1" s="1"/>
  <c r="F215" i="1"/>
  <c r="G215" i="1" s="1"/>
  <c r="H215" i="1" s="1"/>
  <c r="F213" i="1"/>
  <c r="G213" i="1" s="1"/>
  <c r="H213" i="1" s="1"/>
  <c r="F216" i="1" l="1"/>
  <c r="H216" i="1"/>
  <c r="H217" i="1" s="1"/>
  <c r="G216" i="1"/>
  <c r="I201" i="1" l="1"/>
  <c r="J203" i="1"/>
  <c r="H230" i="1" s="1"/>
  <c r="C225" i="1" s="1"/>
  <c r="I203" i="1" l="1"/>
  <c r="H226" i="1"/>
  <c r="H231" i="1" s="1"/>
  <c r="H232" i="1" l="1"/>
  <c r="H239" i="1" l="1"/>
  <c r="L241" i="1" l="1"/>
  <c r="H241" i="1" s="1"/>
  <c r="H243" i="1" s="1"/>
</calcChain>
</file>

<file path=xl/sharedStrings.xml><?xml version="1.0" encoding="utf-8"?>
<sst xmlns="http://schemas.openxmlformats.org/spreadsheetml/2006/main" count="628" uniqueCount="335">
  <si>
    <t>CALCUL DES TAXES NETTES</t>
  </si>
  <si>
    <t>TVQ</t>
  </si>
  <si>
    <t>?</t>
  </si>
  <si>
    <t>TPS</t>
  </si>
  <si>
    <t>Coût</t>
  </si>
  <si>
    <t>Taxes nettes</t>
  </si>
  <si>
    <t>Total</t>
  </si>
  <si>
    <t>Évaluation du potentiel archéologique (inventaires et fouilles)</t>
  </si>
  <si>
    <t>Caractérisation des sols, des matières enfouies et des eaux souterraines avant les travaux de réhabilitation</t>
  </si>
  <si>
    <t>Arpentage, relevés, préparation des plans, des devis, des cahiers des charges et des documents d’appels d’offres</t>
  </si>
  <si>
    <t>Études de risques toxicologiques et écotoxicologiques</t>
  </si>
  <si>
    <t>Coordination et surveillance des projets, rédaction de rapports</t>
  </si>
  <si>
    <t>Autres honoraires professionnels et dépenses. Spécifiez :</t>
  </si>
  <si>
    <t xml:space="preserve">Total des services professionnels </t>
  </si>
  <si>
    <t>Les coûts maximaux admissibles pour les services professionnels correspondent à la somme de chacune des tranches suivantes :</t>
  </si>
  <si>
    <t>15 % des coûts pour les travaux de chantier admissibles de plus de 100 000 $.</t>
  </si>
  <si>
    <t>² Pour les projets dont les coûts de chantier sont de 30 000 $ et moins, l'aide financière est de 70 % de ces coûts.</t>
  </si>
  <si>
    <t>Unité de mesure</t>
  </si>
  <si>
    <t>Quantité</t>
  </si>
  <si>
    <t>Prix unit.</t>
  </si>
  <si>
    <t>Total des indemnités ou des dédommagements applicables au projet :</t>
  </si>
  <si>
    <t>Distribution des indemnités selon les % d'aide</t>
  </si>
  <si>
    <t>Tranche d'aide financière</t>
  </si>
  <si>
    <t>Coûts par tranche d'aide</t>
  </si>
  <si>
    <t>Déduction applicable</t>
  </si>
  <si>
    <t>Montant d'aide revisé</t>
  </si>
  <si>
    <t>Item à 15 %</t>
  </si>
  <si>
    <t>Item à 50 %</t>
  </si>
  <si>
    <t>Item à 70 %</t>
  </si>
  <si>
    <t>Déduction à appliquer pour les indemnités ou les dédommagements :</t>
  </si>
  <si>
    <t>Aide reçue</t>
  </si>
  <si>
    <t>Toute aide financière provenant du gouvernement du Canada (Agence du revenu, mandataires, etc.)**</t>
  </si>
  <si>
    <t>Toute aide financière provenant du gouvernement du Québec (Agence du revenu, mandataires, etc.)**</t>
  </si>
  <si>
    <t>Total de l'aide financière publique applicable au projet provenant d'autres sources que ClimatSol-Plus</t>
  </si>
  <si>
    <t>Aide financière publique totale pour ce projet</t>
  </si>
  <si>
    <t xml:space="preserve">Déduction à appliquer pour l'aide publique excédant le maximum </t>
  </si>
  <si>
    <t>CALCUL FINAL</t>
  </si>
  <si>
    <t>Aide ClimatSol-Plus ajustée</t>
  </si>
  <si>
    <t>AIDE FINANCIÈRE ESTIMÉE POUR LE DEMANDEUR</t>
  </si>
  <si>
    <t>MONTANT TOTAL ESTIMÉ À VERSER À LA MUNICIPALITÉ</t>
  </si>
  <si>
    <t>Tonne</t>
  </si>
  <si>
    <t>Aide financière estimée</t>
  </si>
  <si>
    <t>Sols</t>
  </si>
  <si>
    <t>A</t>
  </si>
  <si>
    <t>EXCAVATION ET CHARGEMENT</t>
  </si>
  <si>
    <t>A-1.1a</t>
  </si>
  <si>
    <t>Excavation des sols contaminés ne respectant pas les critères/valeurs limites réglementaires pour le traitement</t>
  </si>
  <si>
    <t>A-1.1b</t>
  </si>
  <si>
    <t>Excavation des sols contaminés ne respectant pas les critères/valeurs limites réglementaires pour la valorisation</t>
  </si>
  <si>
    <t>A-1.1c</t>
  </si>
  <si>
    <t>A-1.1d</t>
  </si>
  <si>
    <t>A-1.2a</t>
  </si>
  <si>
    <t>Excavation des sols respectant les critères/valeurs limites réglementaires pour atteindre les sols ne respectant pas les critères/valeurs limites réglementaires (en vue de les traiter)</t>
  </si>
  <si>
    <t>A-1.2b</t>
  </si>
  <si>
    <t>Excavation des sols respectant les critères/valeurs limites réglementaires pour atteindre les sols ne respectant pas les critères/valeurs limites réglementaires (en vue de les valoriser)</t>
  </si>
  <si>
    <t>A-1.2c</t>
  </si>
  <si>
    <t>A-1.2d</t>
  </si>
  <si>
    <t>A-1.3</t>
  </si>
  <si>
    <t>Excavation des sols contaminés respectant les critères/valeurs limites réglementaires pour atteindre les sols respectant les critères/valeurs limites réglementaires</t>
  </si>
  <si>
    <t>A-1.4</t>
  </si>
  <si>
    <t>A-1.5a</t>
  </si>
  <si>
    <t>A-1.5b</t>
  </si>
  <si>
    <t>A-2</t>
  </si>
  <si>
    <t>A-1</t>
  </si>
  <si>
    <t>A-2.1</t>
  </si>
  <si>
    <t>A-2.2</t>
  </si>
  <si>
    <t>% d'aide financière</t>
  </si>
  <si>
    <t>A-3</t>
  </si>
  <si>
    <t>TRANSPORT</t>
  </si>
  <si>
    <t>A-3.1</t>
  </si>
  <si>
    <t>A-3.2</t>
  </si>
  <si>
    <t>A-3.3</t>
  </si>
  <si>
    <t>A-3.4</t>
  </si>
  <si>
    <t>A-3.5</t>
  </si>
  <si>
    <t>A-3.6a</t>
  </si>
  <si>
    <t>A-3.6b</t>
  </si>
  <si>
    <t>A-3.7a</t>
  </si>
  <si>
    <t>A-3.7b</t>
  </si>
  <si>
    <t>A-3.8a</t>
  </si>
  <si>
    <t>A-3.8b</t>
  </si>
  <si>
    <t>A-4</t>
  </si>
  <si>
    <t>TRAITEMENT</t>
  </si>
  <si>
    <t>A-4.1</t>
  </si>
  <si>
    <t>Traitement in situ (sols ne respectant pas les critères/valeurs limites réglementaires)</t>
  </si>
  <si>
    <t>A-4.2</t>
  </si>
  <si>
    <t>Traitement sur le site (sols ne respectant pas les critères/valeurs limites réglementaires)</t>
  </si>
  <si>
    <t>A-4.3</t>
  </si>
  <si>
    <t>Traitement hors site (sols ne respectant pas les critères/valeurs limites réglementaires)</t>
  </si>
  <si>
    <t>A-4.4</t>
  </si>
  <si>
    <t>A-4.5a</t>
  </si>
  <si>
    <t>A-4.5b</t>
  </si>
  <si>
    <t>A-4.6a</t>
  </si>
  <si>
    <t>A-4.6b</t>
  </si>
  <si>
    <t>m³</t>
  </si>
  <si>
    <t>A-5</t>
  </si>
  <si>
    <t>VALORISATION</t>
  </si>
  <si>
    <t>A-5.2</t>
  </si>
  <si>
    <t>A-5.3a</t>
  </si>
  <si>
    <t>Valorisation hors site des sols contaminés respectant les critères/valeurs limites réglementaires : uniquement lorsque ces sols ont été excavés pour atteindre les sols ne respectant pas les critères/valeurs limites réglementaires</t>
  </si>
  <si>
    <t>A-5.3b</t>
  </si>
  <si>
    <t>A-5.4</t>
  </si>
  <si>
    <t>Valorisation de sols propres</t>
  </si>
  <si>
    <t>A-5.1</t>
  </si>
  <si>
    <t>Valorisation de sols ne respectant pas les critères/valeurs limites réglementaires</t>
  </si>
  <si>
    <t>A-6</t>
  </si>
  <si>
    <t>A-6.1</t>
  </si>
  <si>
    <t>A-6.2</t>
  </si>
  <si>
    <t>A-6.3a</t>
  </si>
  <si>
    <t>A-6.3b</t>
  </si>
  <si>
    <t>A-6.3c</t>
  </si>
  <si>
    <t>A-6.4</t>
  </si>
  <si>
    <t>A-6.5a</t>
  </si>
  <si>
    <t>A-6.5b</t>
  </si>
  <si>
    <t>A-7</t>
  </si>
  <si>
    <t>TRAÇABILITÉ</t>
  </si>
  <si>
    <t>A-7.1</t>
  </si>
  <si>
    <t>A-8</t>
  </si>
  <si>
    <t>REMBLAYAGE</t>
  </si>
  <si>
    <t>A-8.1</t>
  </si>
  <si>
    <t>MATIÈRES RÉSIDUELLES</t>
  </si>
  <si>
    <t>B-1</t>
  </si>
  <si>
    <t>B-1.1a</t>
  </si>
  <si>
    <t>B-1.1b</t>
  </si>
  <si>
    <t>B-1.2a</t>
  </si>
  <si>
    <t>B-1.2b</t>
  </si>
  <si>
    <t>B-1.3</t>
  </si>
  <si>
    <t>Excavation des matières résiduelles en surface (amoncellement)</t>
  </si>
  <si>
    <t>B</t>
  </si>
  <si>
    <t>B-2</t>
  </si>
  <si>
    <t>SÉGRÉGATION</t>
  </si>
  <si>
    <t>B-2.1</t>
  </si>
  <si>
    <t>B-2.2</t>
  </si>
  <si>
    <t>B-2.3</t>
  </si>
  <si>
    <t>Travaux liés à la manipulation et à la gestion de déchets, de résidus miniers, de matières résiduelles et de matières dangereuses trouvés en surface (amoncellement)</t>
  </si>
  <si>
    <t>B-2.4</t>
  </si>
  <si>
    <t>B-3</t>
  </si>
  <si>
    <t>B-3.1</t>
  </si>
  <si>
    <t>B-3.2</t>
  </si>
  <si>
    <t>B-3.3</t>
  </si>
  <si>
    <t>B-3.4</t>
  </si>
  <si>
    <t>B-3.5</t>
  </si>
  <si>
    <t>B-3.6</t>
  </si>
  <si>
    <t>Transport des matières résiduelles retrouvées en surface (amoncellement)</t>
  </si>
  <si>
    <t>B-4</t>
  </si>
  <si>
    <t>B-4.1</t>
  </si>
  <si>
    <t>B-4.2</t>
  </si>
  <si>
    <t>B-4.3</t>
  </si>
  <si>
    <t>Valorisation des matières résiduelles retrouvées en surface (amoncellement)</t>
  </si>
  <si>
    <t>B-5</t>
  </si>
  <si>
    <t>B-5.1</t>
  </si>
  <si>
    <t>B-5.2</t>
  </si>
  <si>
    <t>Élimination des matières résiduelles retrouvées en surface (amoncellement)</t>
  </si>
  <si>
    <t>C</t>
  </si>
  <si>
    <t>EAUX SOUTERRAINES</t>
  </si>
  <si>
    <t>POMPAGE</t>
  </si>
  <si>
    <t>C-1</t>
  </si>
  <si>
    <t>C-1.1</t>
  </si>
  <si>
    <t>C-1.2</t>
  </si>
  <si>
    <t>C-2</t>
  </si>
  <si>
    <t>C-2.1</t>
  </si>
  <si>
    <t>C-2.2</t>
  </si>
  <si>
    <t>C-3</t>
  </si>
  <si>
    <t>C-3.1</t>
  </si>
  <si>
    <t>Traitement in situ de l'eau souterraine ne respectant pas les critères/normes</t>
  </si>
  <si>
    <t>C-3.2</t>
  </si>
  <si>
    <t>C-3.3</t>
  </si>
  <si>
    <t>C-3.4</t>
  </si>
  <si>
    <t>C-3.5</t>
  </si>
  <si>
    <t>C-3.6</t>
  </si>
  <si>
    <t>D</t>
  </si>
  <si>
    <t>AUTRES</t>
  </si>
  <si>
    <t>D-1</t>
  </si>
  <si>
    <t>AUTRES COÛTS ADMISSIBLES</t>
  </si>
  <si>
    <t>D-1.1</t>
  </si>
  <si>
    <t>Mesures de confinement</t>
  </si>
  <si>
    <t>D-1.2</t>
  </si>
  <si>
    <t>D-1.3</t>
  </si>
  <si>
    <t>D-1.4</t>
  </si>
  <si>
    <t>D-1.5</t>
  </si>
  <si>
    <t>Installation de puits d'observation</t>
  </si>
  <si>
    <t>D-1.6</t>
  </si>
  <si>
    <t>D-1.7</t>
  </si>
  <si>
    <t>D-1.8</t>
  </si>
  <si>
    <t>D-1.9</t>
  </si>
  <si>
    <t>D-1.10</t>
  </si>
  <si>
    <t>D-1.11</t>
  </si>
  <si>
    <t>Litres</t>
  </si>
  <si>
    <t>Services professionnels admissibles</t>
  </si>
  <si>
    <t xml:space="preserve">70 % des coûts pour les travaux de chantier admissibles de 30 000 $ ou moins; </t>
  </si>
  <si>
    <t>TOTAL SERVICES PROFESSIONNELS</t>
  </si>
  <si>
    <t>TOTAL TRAVAUX DE CHANTIER ET SERVICES PROFESSIONNELS</t>
  </si>
  <si>
    <t>Autres sources de financement</t>
  </si>
  <si>
    <t>Déductions pour les autres sources de financement</t>
  </si>
  <si>
    <t>Aide ClimatSol-Plus avant déduction</t>
  </si>
  <si>
    <r>
      <t>Montant admissible au calcul de l'aide financière pour les services professionnels</t>
    </r>
    <r>
      <rPr>
        <b/>
        <vertAlign val="superscript"/>
        <sz val="10"/>
        <color rgb="FFFF0000"/>
        <rFont val="Arial"/>
        <family val="2"/>
      </rPr>
      <t>2</t>
    </r>
  </si>
  <si>
    <t>Population de la municipalité</t>
  </si>
  <si>
    <t>AUTRES SOURCES DE FINANCEMENT (section 6.2 du cadre normatif)</t>
  </si>
  <si>
    <t>Privé</t>
  </si>
  <si>
    <t>SP-1</t>
  </si>
  <si>
    <t>SP-2</t>
  </si>
  <si>
    <t>SP-2.1</t>
  </si>
  <si>
    <t>SP-2.2</t>
  </si>
  <si>
    <t>Suivi de la qualité des eaux souterraines</t>
  </si>
  <si>
    <t>Suivi des biogaz</t>
  </si>
  <si>
    <t>Autre suivi (précisez) :</t>
  </si>
  <si>
    <t>SP-2.3</t>
  </si>
  <si>
    <t>SERVICES PROFESSIONNELS</t>
  </si>
  <si>
    <t>Transport de sols propres (&lt; A) vers un site de valorisation ou d’élimination</t>
  </si>
  <si>
    <t>Traitement sur le site (sols respectant les critères/valeurs limites réglementaires, mais &gt; A) : uniquement lorsque ces sols ont été excavés pour atteindre les sols ne respectant pas les critères/valeurs limites réglementaires</t>
  </si>
  <si>
    <t>Traitement hors site (sols respectant les critères/valeurs limites réglementaires, mais &gt; A) : uniquement lorsque ces sols ont été excavés pour atteindre les sols ne respectant pas les critères/valeurs limites réglementaires</t>
  </si>
  <si>
    <t>ÉLIMINATION/ENFOUISSEMENT</t>
  </si>
  <si>
    <t>Élimination de sols propres (&lt; A)</t>
  </si>
  <si>
    <t>Analyses chimiques pour la surveillance et le contrôle des travaux et prélèvement d'échantillons</t>
  </si>
  <si>
    <t>Indemnités ou dédommagements accordés, notamment à la suite d’un jugement, d’une transaction ou d’une négociation (veuillez préciser la source)</t>
  </si>
  <si>
    <r>
      <t xml:space="preserve">SERVICES PROFESSIONNELS ADMISSIBLES*
</t>
    </r>
    <r>
      <rPr>
        <b/>
        <sz val="8"/>
        <color theme="0"/>
        <rFont val="Arial"/>
        <family val="2"/>
      </rPr>
      <t>* Section 6.3.1 du cadre normatif</t>
    </r>
  </si>
  <si>
    <t>Excavation de sols propres (&lt; A)</t>
  </si>
  <si>
    <t>Panneau de chantier</t>
  </si>
  <si>
    <t>Inscrire le total de l'aide déjà demandée par la municipalité</t>
  </si>
  <si>
    <r>
      <t>Inscrire le montant que la municipalité souhaite consacrer à ce projet</t>
    </r>
    <r>
      <rPr>
        <b/>
        <sz val="10"/>
        <rFont val="Arial"/>
        <family val="2"/>
      </rPr>
      <t xml:space="preserve"> (ne doit pas dépasser le montant disponible)</t>
    </r>
  </si>
  <si>
    <t>³ L’aide financière accordée à ce titre correspond à 8 % du montant d’aide financière pour les projets réalisés dans les municipalités de moins de 50 000 habitants et à 5 % dans les municipalités de 50 000 habitants et plus.</t>
  </si>
  <si>
    <t>Aux fins du calcul de l'aide financière, veuillez choisir le taux de remboursement de taxes auquel vous avez droit selon la nature de votre organisme :</t>
  </si>
  <si>
    <r>
      <t>CALCUL DE LA LIMITE DES SERVICES PROFESSIONNELS</t>
    </r>
    <r>
      <rPr>
        <b/>
        <vertAlign val="superscript"/>
        <sz val="10"/>
        <color theme="0"/>
        <rFont val="Arial"/>
        <family val="2"/>
      </rPr>
      <t>1</t>
    </r>
    <r>
      <rPr>
        <sz val="10"/>
        <color theme="0"/>
        <rFont val="Arial"/>
        <family val="2"/>
      </rPr>
      <t xml:space="preserve"> (section 6.3.1 du cadre normatif)
</t>
    </r>
    <r>
      <rPr>
        <vertAlign val="superscript"/>
        <sz val="10"/>
        <color theme="0"/>
        <rFont val="Arial"/>
        <family val="2"/>
      </rPr>
      <t>1</t>
    </r>
    <r>
      <rPr>
        <sz val="8"/>
        <color theme="0"/>
        <rFont val="Arial"/>
        <family val="2"/>
      </rPr>
      <t xml:space="preserve"> Excluant les services professionnels pour le suivi post-réhabilitation</t>
    </r>
  </si>
  <si>
    <r>
      <t xml:space="preserve">SUIVI POST-RÉHABILITATION*
</t>
    </r>
    <r>
      <rPr>
        <b/>
        <sz val="8"/>
        <color theme="0"/>
        <rFont val="Arial"/>
        <family val="2"/>
      </rPr>
      <t>* 1 an suivant la fin des travaux de réhabilitation</t>
    </r>
  </si>
  <si>
    <t>MISE EN PILE ET SÉGRÉGATION</t>
  </si>
  <si>
    <t>Enlèvement d'un réservoir et transport de produits pétroliers, lorsque non soumis aux obligations de la Régie du bâtiment du Québec (RBQ)</t>
  </si>
  <si>
    <t>% sur total des coûts</t>
  </si>
  <si>
    <r>
      <rPr>
        <sz val="11"/>
        <rFont val="Calibri"/>
        <family val="2"/>
        <scheme val="minor"/>
      </rPr>
      <t xml:space="preserve">Courriel : </t>
    </r>
    <r>
      <rPr>
        <u/>
        <sz val="11"/>
        <color rgb="FF0070C0"/>
        <rFont val="Calibri"/>
        <family val="2"/>
        <scheme val="minor"/>
      </rPr>
      <t>climatsol-plus@environnement.gouv.qc.ca</t>
    </r>
  </si>
  <si>
    <t>GRILLE DE CALCUL DE L'AIDE FINANCIÈRE CLIMATSOL-PLUS — VOLET 2</t>
  </si>
  <si>
    <r>
      <t xml:space="preserve">TITRE DU PROJET*
</t>
    </r>
    <r>
      <rPr>
        <b/>
        <sz val="8"/>
        <color theme="0"/>
        <rFont val="Arial"/>
        <family val="2"/>
      </rPr>
      <t>*Doit être identique à celui inscrit dans le formulaire de demande d'aide financière</t>
    </r>
  </si>
  <si>
    <t>SP-1.1</t>
  </si>
  <si>
    <t>SP-1.2</t>
  </si>
  <si>
    <t>SP-1.3</t>
  </si>
  <si>
    <t>SP-1.4</t>
  </si>
  <si>
    <t>SP-1.5</t>
  </si>
  <si>
    <t>SP-1.6</t>
  </si>
  <si>
    <t>Item à 75 %</t>
  </si>
  <si>
    <r>
      <t>AIDE FINANCIÈRE POUR LES FRAIS DE COORDINATION</t>
    </r>
    <r>
      <rPr>
        <b/>
        <vertAlign val="superscript"/>
        <sz val="10"/>
        <color theme="0"/>
        <rFont val="Arial"/>
        <family val="2"/>
      </rPr>
      <t>3</t>
    </r>
  </si>
  <si>
    <t>Application du maximum de 5 M$ par municipalité de l'aide provenant de ClimatSol-Plus — Volet 2  (à remplir par la municipalité)</t>
  </si>
  <si>
    <t>GESTION DES SOLS</t>
  </si>
  <si>
    <t>GESTION DES MATIÈRES RÉSIDELLES</t>
  </si>
  <si>
    <t>TOTAL TRAVAUX ASSUJETTIS AU 9E PAR. DE L'ART. 22</t>
  </si>
  <si>
    <t>Application de la limite d'aide de 500 000 pour certains travaux assujettis au par. 9 de l'art. 22</t>
  </si>
  <si>
    <t>TOTAL TRAVAUX DE CHANTIER (incluant les travaux assujettis au 9e par. de l'art. 22)</t>
  </si>
  <si>
    <t>Si vous rencontrez des difficultés à remplir la grille de calcul de l'aide financière, vous pouvez communiquer avec le secrétariat du Pôle d'expertise du secteur industriel par courriel à l'adresse ci-dessous :</t>
  </si>
  <si>
    <t>Montant maximal disponible pour le programme</t>
  </si>
  <si>
    <t>Coût admissible</t>
  </si>
  <si>
    <t>Est-ce que le projet de réhabilitation a pour objectif de permettre la construction de logements sociaux</t>
  </si>
  <si>
    <r>
      <t xml:space="preserve">Aide financière publique (maximum de 75 ou 90* % des dépenses admissibles)
</t>
    </r>
    <r>
      <rPr>
        <b/>
        <sz val="8"/>
        <color theme="0"/>
        <rFont val="Arial"/>
        <family val="2"/>
      </rPr>
      <t>*Pour les projets de logements sociaux</t>
    </r>
  </si>
  <si>
    <t>Aide financière publique maximale (75 ou 90% des dépenses admissibles)</t>
  </si>
  <si>
    <r>
      <t xml:space="preserve">Traitement in situ (sols respectant les critères/valeurs limites réglementaires, mais &gt; A). </t>
    </r>
    <r>
      <rPr>
        <sz val="10"/>
        <color rgb="FF0070C0"/>
        <rFont val="Arial"/>
        <family val="2"/>
      </rPr>
      <t>(Uniquement pour les travaux réalisés aux fins du projet d'investissement).</t>
    </r>
  </si>
  <si>
    <r>
      <t xml:space="preserve">Traitement sur le site (sols respectant les critères/valeurs limites réglementaires, mais &gt; A). </t>
    </r>
    <r>
      <rPr>
        <sz val="10"/>
        <color rgb="FF0070C0"/>
        <rFont val="Arial"/>
        <family val="2"/>
      </rPr>
      <t>(Uniquement pour les travaux réalisés aux fins du projet d'investissement)</t>
    </r>
    <r>
      <rPr>
        <sz val="10"/>
        <rFont val="Arial"/>
        <family val="2"/>
      </rPr>
      <t>.</t>
    </r>
  </si>
  <si>
    <r>
      <t xml:space="preserve">Traitement hors site (sols respectant les critères/valeurs limites réglementaires, mais &gt; A). </t>
    </r>
    <r>
      <rPr>
        <sz val="10"/>
        <color rgb="FF0070C0"/>
        <rFont val="Arial"/>
        <family val="2"/>
      </rPr>
      <t>(Uniquement pour les travaux réalisés aux fins du projet d'investissement)</t>
    </r>
    <r>
      <rPr>
        <sz val="10"/>
        <rFont val="Arial"/>
        <family val="2"/>
      </rPr>
      <t>.</t>
    </r>
  </si>
  <si>
    <r>
      <t xml:space="preserve">Valorisation sur le site des sols respectant les critères/valeurs limites réglementaires. </t>
    </r>
    <r>
      <rPr>
        <sz val="10"/>
        <color rgb="FF0070C0"/>
        <rFont val="Arial"/>
        <family val="2"/>
      </rPr>
      <t>(Uniquement pour les travaux réalisés aux fins du projet d'investissement).</t>
    </r>
  </si>
  <si>
    <r>
      <t xml:space="preserve">Valorisation hors site des sols contaminés respectant les critères/valeurs limites réglementaires. </t>
    </r>
    <r>
      <rPr>
        <sz val="10"/>
        <color rgb="FF0070C0"/>
        <rFont val="Arial"/>
        <family val="2"/>
      </rPr>
      <t>(Uniquement pour les travaux réalisés aux fins du projet d'investissement).</t>
    </r>
  </si>
  <si>
    <r>
      <t xml:space="preserve">Traitement in situ de l'eau souterraine respectant les critères/normes. </t>
    </r>
    <r>
      <rPr>
        <sz val="10"/>
        <color rgb="FF0070C0"/>
        <rFont val="Arial"/>
        <family val="2"/>
      </rPr>
      <t>(Uniquement pour les travaux réalisés aux fins du projet d'investissement).</t>
    </r>
  </si>
  <si>
    <r>
      <t xml:space="preserve">Traitement sur site de l'eau respectant les critères/normes (eau souterraine, fond d'excavation, de surface, ruissellement). </t>
    </r>
    <r>
      <rPr>
        <sz val="10"/>
        <color rgb="FF0070C0"/>
        <rFont val="Arial"/>
        <family val="2"/>
      </rPr>
      <t>(Uniquement pour les travaux réalisés aux fins du projet d'investissement).</t>
    </r>
  </si>
  <si>
    <r>
      <t xml:space="preserve">Traitement hors site de l'eau respectant les critères/normes (eau souterraine, fond d'excavation, de surface, ruissellement). </t>
    </r>
    <r>
      <rPr>
        <sz val="10"/>
        <color rgb="FF0070C0"/>
        <rFont val="Arial"/>
        <family val="2"/>
      </rPr>
      <t>(Uniquement pour les travaux réalisés aux fins du projet d'investissement).</t>
    </r>
  </si>
  <si>
    <t>*</t>
  </si>
  <si>
    <r>
      <rPr>
        <b/>
        <sz val="18"/>
        <rFont val="Arial"/>
        <family val="2"/>
      </rPr>
      <t>*</t>
    </r>
    <r>
      <rPr>
        <b/>
        <sz val="10"/>
        <rFont val="Arial"/>
        <family val="2"/>
      </rPr>
      <t>A-1.1a</t>
    </r>
  </si>
  <si>
    <r>
      <rPr>
        <b/>
        <sz val="18"/>
        <rFont val="Arial"/>
        <family val="2"/>
      </rPr>
      <t>*</t>
    </r>
    <r>
      <rPr>
        <b/>
        <sz val="10"/>
        <rFont val="Arial"/>
        <family val="2"/>
      </rPr>
      <t>A-1.1b</t>
    </r>
  </si>
  <si>
    <r>
      <rPr>
        <b/>
        <sz val="18"/>
        <rFont val="Arial"/>
        <family val="2"/>
      </rPr>
      <t>*</t>
    </r>
    <r>
      <rPr>
        <b/>
        <sz val="10"/>
        <rFont val="Arial"/>
        <family val="2"/>
      </rPr>
      <t>A-1.1c</t>
    </r>
  </si>
  <si>
    <r>
      <rPr>
        <b/>
        <sz val="18"/>
        <rFont val="Arial"/>
        <family val="2"/>
      </rPr>
      <t>*</t>
    </r>
    <r>
      <rPr>
        <b/>
        <sz val="10"/>
        <rFont val="Arial"/>
        <family val="2"/>
      </rPr>
      <t>A-1.1d</t>
    </r>
  </si>
  <si>
    <r>
      <rPr>
        <b/>
        <sz val="18"/>
        <rFont val="Arial"/>
        <family val="2"/>
      </rPr>
      <t>*</t>
    </r>
    <r>
      <rPr>
        <b/>
        <sz val="10"/>
        <rFont val="Arial"/>
        <family val="2"/>
      </rPr>
      <t>A-3.1</t>
    </r>
  </si>
  <si>
    <r>
      <rPr>
        <b/>
        <sz val="18"/>
        <rFont val="Arial"/>
        <family val="2"/>
      </rPr>
      <t>*</t>
    </r>
    <r>
      <rPr>
        <b/>
        <sz val="10"/>
        <rFont val="Arial"/>
        <family val="2"/>
      </rPr>
      <t>A-3.2</t>
    </r>
  </si>
  <si>
    <r>
      <rPr>
        <b/>
        <sz val="18"/>
        <rFont val="Arial"/>
        <family val="2"/>
      </rPr>
      <t>*</t>
    </r>
    <r>
      <rPr>
        <b/>
        <sz val="10"/>
        <rFont val="Arial"/>
        <family val="2"/>
      </rPr>
      <t>A-3.4</t>
    </r>
  </si>
  <si>
    <r>
      <rPr>
        <b/>
        <sz val="18"/>
        <rFont val="Arial"/>
        <family val="2"/>
      </rPr>
      <t>*</t>
    </r>
    <r>
      <rPr>
        <b/>
        <sz val="10"/>
        <rFont val="Arial"/>
        <family val="2"/>
      </rPr>
      <t>A-3.5</t>
    </r>
  </si>
  <si>
    <r>
      <rPr>
        <b/>
        <sz val="18"/>
        <rFont val="Arial"/>
        <family val="2"/>
      </rPr>
      <t>*</t>
    </r>
    <r>
      <rPr>
        <b/>
        <sz val="10"/>
        <rFont val="Arial"/>
        <family val="2"/>
      </rPr>
      <t>A-6.1</t>
    </r>
  </si>
  <si>
    <r>
      <rPr>
        <b/>
        <sz val="18"/>
        <rFont val="Arial"/>
        <family val="2"/>
      </rPr>
      <t>*</t>
    </r>
    <r>
      <rPr>
        <b/>
        <sz val="10"/>
        <rFont val="Arial"/>
        <family val="2"/>
      </rPr>
      <t>A-6.2</t>
    </r>
  </si>
  <si>
    <r>
      <rPr>
        <b/>
        <sz val="18"/>
        <color theme="0"/>
        <rFont val="Arial"/>
        <family val="2"/>
      </rPr>
      <t>*</t>
    </r>
    <r>
      <rPr>
        <b/>
        <sz val="10"/>
        <color theme="0"/>
        <rFont val="Arial"/>
        <family val="2"/>
      </rPr>
      <t>A</t>
    </r>
  </si>
  <si>
    <r>
      <rPr>
        <b/>
        <sz val="18"/>
        <color theme="0"/>
        <rFont val="Arial"/>
        <family val="2"/>
      </rPr>
      <t>*</t>
    </r>
    <r>
      <rPr>
        <b/>
        <sz val="10"/>
        <color theme="0"/>
        <rFont val="Arial"/>
        <family val="2"/>
      </rPr>
      <t>B</t>
    </r>
  </si>
  <si>
    <r>
      <rPr>
        <b/>
        <sz val="18"/>
        <rFont val="Arial"/>
        <family val="2"/>
      </rPr>
      <t>*</t>
    </r>
    <r>
      <rPr>
        <b/>
        <sz val="10"/>
        <rFont val="Arial"/>
        <family val="2"/>
      </rPr>
      <t>B-1.2b</t>
    </r>
  </si>
  <si>
    <r>
      <rPr>
        <b/>
        <sz val="18"/>
        <rFont val="Arial"/>
        <family val="2"/>
      </rPr>
      <t>*</t>
    </r>
    <r>
      <rPr>
        <b/>
        <sz val="10"/>
        <rFont val="Arial"/>
        <family val="2"/>
      </rPr>
      <t>B-3.5</t>
    </r>
  </si>
  <si>
    <r>
      <rPr>
        <b/>
        <sz val="18"/>
        <rFont val="Arial"/>
        <family val="2"/>
      </rPr>
      <t>*</t>
    </r>
    <r>
      <rPr>
        <b/>
        <sz val="10"/>
        <rFont val="Arial"/>
        <family val="2"/>
      </rPr>
      <t>B-5.1</t>
    </r>
  </si>
  <si>
    <r>
      <rPr>
        <b/>
        <sz val="18"/>
        <rFont val="Arial"/>
        <family val="2"/>
      </rPr>
      <t>*</t>
    </r>
    <r>
      <rPr>
        <b/>
        <sz val="10"/>
        <rFont val="Arial"/>
        <family val="2"/>
      </rPr>
      <t>A-8.1</t>
    </r>
  </si>
  <si>
    <r>
      <t>*</t>
    </r>
    <r>
      <rPr>
        <b/>
        <sz val="10"/>
        <color theme="0"/>
        <rFont val="Arial"/>
        <family val="2"/>
      </rPr>
      <t>A-8</t>
    </r>
  </si>
  <si>
    <t>Dans les cas où le traitement in situ admissible ne permet pas d'atteindre les critères et que des travaux d’excavation sont requis pour réhabiliter ces sols contaminés.</t>
  </si>
  <si>
    <t>Dans les cas où le traitement ex situ sur le site admissible ne permet pas d'atteindre les critères et que des travaux de chargement sont requis pour gérer ces sols contaminés hors site.</t>
  </si>
  <si>
    <t>Mise en pile, tamisage et ségrégation des sols et des matières résiduelles mélangées aux sols contaminés (ne respectant pas les critères/valeurs limites réglementaires), excluant les matières résiduelles retrouvées en surface (amoncellement).</t>
  </si>
  <si>
    <t>Mise en pile, tamisage et ségrégation des sols et des matières résiduelles mélangées aux sols contaminés (respectant les critères/valeurs limites réglementaires), excluant les matières résiduelles retrouvées en surface (amoncellement).</t>
  </si>
  <si>
    <t>Transport de sols (respectant ou non les critères/valeurs limites réglementaires) pour le traitement.</t>
  </si>
  <si>
    <t>Transport de sols contaminés traités ou non sur le site, respectant ou non les critères/valeurs limites réglementaires, vers un site de valorisation.</t>
  </si>
  <si>
    <t>Dans les cas où le traitement in situ admissible ne permet pas d'atteindre les critères et que le transport soit requis pour réhabiliter ces sols contaminés.</t>
  </si>
  <si>
    <t>Dans les cas où le traitement sur le site admissible ne permet pas d'atteindre les critères et que le transport soit requis pour réhabiliter ces sols contaminés.</t>
  </si>
  <si>
    <t>Dans les cas où le traitement in situ admissible ne permet pas d'atteindre les critères et que l’élimination soit requise pour réhabiliter ces sols contaminés.</t>
  </si>
  <si>
    <t>Dans les cas où le traitement sur le site admissible ne permet pas d'atteindre les critères et que l’élimination soit requise pour réhabiliter ces sols contaminés.</t>
  </si>
  <si>
    <t>Frais exigés par le système de traçabilité pour les sols contaminés (maximum 1 $/tonne métrique).</t>
  </si>
  <si>
    <t xml:space="preserve">Excavation des matières résiduelles enfouies mélangées aux sols contaminés (respectant ou non les critères) en vue de les valoriser. </t>
  </si>
  <si>
    <t xml:space="preserve">Excavation des matières résiduelles enfouies mélangées aux sols contaminés (respectant ou non les critères) en vue de les éliminer. </t>
  </si>
  <si>
    <t xml:space="preserve">Excavation des matières résiduelles enfouies en vue de les valoriser. </t>
  </si>
  <si>
    <t>Excavation des matières résiduelles enfouies en vue de les éliminer.</t>
  </si>
  <si>
    <t>Mise en pile, tamisage et ségrégation des sols et des matières résiduelles mélangées aux sols contaminés (respectant les critères), excluant les matières résiduelles retrouvées en surface (amoncellement).</t>
  </si>
  <si>
    <t>Mise en pile, tamisage et ségrégation des matières résiduelles enfouies non mélangées aux sols contaminés.</t>
  </si>
  <si>
    <t>Transport des matières résiduelles en vue d'une valorisation, d'un réemploi ou d'un recyclage (hors recouvrement journalier d'un LET), lorsque mélangées aux sols contaminés (respectant les critères).</t>
  </si>
  <si>
    <t>Transport des matières résiduelles en vue d'une valorisation, d'un réemploi ou d'un recyclage (hors recouvrement journalier d'un LET), lorsque mélangées aux sols contaminés (ne respectant pas les critères).</t>
  </si>
  <si>
    <t>Transport, en vue d'une valorisation, d'un réemploi ou d'un recyclage (hors recouvrement journalier d’un LET), des matières résiduelles non mélangées aux sols contaminés.</t>
  </si>
  <si>
    <t xml:space="preserve">Transport des matières résiduelles en vue d'une élimination lorsque mélangées aux sols contaminés (respectant ou non les critères). </t>
  </si>
  <si>
    <t>Transport des matières résiduelles en vue d'une élimination lorsque non mélangées aux sols contaminés.</t>
  </si>
  <si>
    <t>Valorisation des matières résiduelles (hors recouvrement journalier d'un LET) lorsque mélangées aux sols contaminés (respectant ou non les critères/valeurs limites réglementaires).</t>
  </si>
  <si>
    <t xml:space="preserve">Valorisation des matières résiduelles enfouies (hors recouvrement journalier d'un LET) lorsque non mélangées aux sols contaminés. </t>
  </si>
  <si>
    <t>Élimination des matières résiduelles (non retrouvées en surface) mélangées ou non aux sols contaminés (respectant ou non les critères).</t>
  </si>
  <si>
    <t>Pompage de l'eau (souterraine, fond d'excavation, surface, ruissellement) ne respectant pas les critères/normes pour le traitement.</t>
  </si>
  <si>
    <r>
      <t>Transport hors site de l'eau contaminée (souterraine, fond d'excavation, surface, ruissellement) ne respectant pas les critères/normes pour le traitement.</t>
    </r>
    <r>
      <rPr>
        <sz val="10"/>
        <color rgb="FF0070C0"/>
        <rFont val="Arial"/>
        <family val="2"/>
      </rPr>
      <t xml:space="preserve"> </t>
    </r>
  </si>
  <si>
    <t>Transport hors site de l'eau (souterraine, fond d'excavation, de surface, ruissellement) non contaminée respectant les critères/normes pour le traitement.</t>
  </si>
  <si>
    <t xml:space="preserve">Traitement sur site de l'eau ne respectant pas les critères/normes (eau souterraine, fond d'excavation, de surface, ruissellement). </t>
  </si>
  <si>
    <t>Traitement hors site de l'eau ne respectant pas les critères/normes (eau souterraine, fond d'excavation, de surface, ruissellement).</t>
  </si>
  <si>
    <t>Mesures de contrôle et de suivi environnemental.</t>
  </si>
  <si>
    <t>Mesures de mitigation des gaz (excluant l'entretien).</t>
  </si>
  <si>
    <t>Transport des matières résiduelles en vue en vue de les éliminer.</t>
  </si>
  <si>
    <t>Est-ce que la réalisation d’un projet d’investissement est associée au projet de réhabilitation?</t>
  </si>
  <si>
    <t xml:space="preserve">ANCIEN LIEU D'ÉLIMINATION DE MATIÈRES RÉSIDUELLES
</t>
  </si>
  <si>
    <t>TRAVAUX ASSUJETTIS À UNE AUTORISATION MINISTÉRIELLE (Art. 22, 9e paragraphe du 1er alinéa)</t>
  </si>
  <si>
    <r>
      <t xml:space="preserve">TRAVAUX DE CHANTIER*
</t>
    </r>
    <r>
      <rPr>
        <b/>
        <sz val="8"/>
        <color theme="0"/>
        <rFont val="Arial"/>
        <family val="2"/>
      </rPr>
      <t>*Pour un projet réalisé sur un ancien lieu d'élimination de matières résiduelles et visé par une autorisation ministérielle selon le 9e paragraphe du 1er alinéa de l'article 22 de la Loi sur la qualité de l'environnement : Les coûts d’excavation, de transport et d’élimination des matières résiduelles, des sols et autres matériaux les recouvrant, ainsi que de remblayage doivent être inscrits à la section marquée d'un astérisque (*) après la section D et intitulé « ANCIEN LIEU D'ÉLIMINATION DE MATIÈRES RÉSIDUELLES ». Outre le remblayage, les coûts associés aux autres modes de gestion (valorisation ou traitement) doivent être inscrits dans les sections A à D de la grille.</t>
    </r>
  </si>
  <si>
    <r>
      <t xml:space="preserve">Pompage de l'eau (souterraine, fond d'excavation, surface, ruissellement) respectant les critères/normes pour l'élimination (égout, fossé)  </t>
    </r>
    <r>
      <rPr>
        <sz val="10"/>
        <color theme="8" tint="-0.249977111117893"/>
        <rFont val="Arial"/>
        <family val="2"/>
      </rPr>
      <t>(Uniquement pour les travaux de réhabilitation)</t>
    </r>
  </si>
  <si>
    <r>
      <t xml:space="preserve">Remblayage avec des matériaux d'emprunt et mise en place de ces matériaux </t>
    </r>
    <r>
      <rPr>
        <sz val="10"/>
        <color theme="8" tint="-0.249977111117893"/>
        <rFont val="Arial"/>
        <family val="2"/>
      </rPr>
      <t>(Uniquement pour les travaux de réhabilitation)</t>
    </r>
  </si>
  <si>
    <r>
      <t xml:space="preserve">Mesures de soutènement </t>
    </r>
    <r>
      <rPr>
        <sz val="10"/>
        <color theme="8" tint="-0.249977111117893"/>
        <rFont val="Arial"/>
        <family val="2"/>
      </rPr>
      <t>(Uniquement pour les travaux de réhabilitation)</t>
    </r>
  </si>
  <si>
    <r>
      <t xml:space="preserve">Démantèlement et remise en place de constructions au niveau du sol ou enfouies pour atteindre les sols contaminés </t>
    </r>
    <r>
      <rPr>
        <sz val="10"/>
        <color theme="8" tint="-0.249977111117893"/>
        <rFont val="Arial"/>
        <family val="2"/>
      </rPr>
      <t>(Uniquement pour les travaux de réhabilitation)</t>
    </r>
  </si>
  <si>
    <r>
      <t xml:space="preserve">Réalisation des différentes phases des travaux admissibles par des organismes d'utilité publique </t>
    </r>
    <r>
      <rPr>
        <sz val="10"/>
        <color theme="8" tint="-0.249977111117893"/>
        <rFont val="Arial"/>
        <family val="2"/>
      </rPr>
      <t>(Uniquement pour les travaux de réhabilitation)</t>
    </r>
  </si>
  <si>
    <r>
      <t xml:space="preserve">Utilisation et installation d'équipements requis pour sécuriser le chantier pour la durée des travaux de réhabilitation </t>
    </r>
    <r>
      <rPr>
        <sz val="10"/>
        <color theme="8" tint="-0.249977111117893"/>
        <rFont val="Arial"/>
        <family val="2"/>
      </rPr>
      <t>(Uniquement pour les travaux de réhabilitation)</t>
    </r>
  </si>
  <si>
    <t>30 % des coûts pour les travaux de chantier admissibles de plus de 30 000 $ jusqu'à 100 000 $;</t>
  </si>
  <si>
    <t xml:space="preserve">Excavation des sols contaminés (pour lesquels il n’y a pas de technologie de traitement autorisée par le MELCCFP) ne respectant pas les critères/valeurs limites réglementaires pour l’élimination </t>
  </si>
  <si>
    <t>Excavation des sols contaminés (pour lesquels il existe une technologie de traitement autorisée par le MELCCFP) ne respectant pas les critères/valeurs limites réglementaires pour l’élimination</t>
  </si>
  <si>
    <t>Excavation des sols (pour lesquels il n’y a pas de technologie de traitement autorisée par le MELCCFP) respectant les critères/valeurs limites réglementaires pour atteindre les sols ne respectant pas les critères/valeurs limites réglementaires (en vue de les éliminer)</t>
  </si>
  <si>
    <t>Excavation des sols (pour lesquels il existe une technologie de traitement autorisée par le MELCCFP) respectant les critères/valeurs limites réglementaires pour atteindre les sols ne respectant pas les critères/valeurs limites réglementaires (en vue de les éliminer)</t>
  </si>
  <si>
    <t>Transport, vers un site d'élimination, de sols ne respectant pas les critères/valeurs limites réglementaires en contaminants pour lesquels il n'y a pas de technologie de traitement autorisée par le MELCCFP</t>
  </si>
  <si>
    <t>Transport, vers un site d'élimination, de sols ne respectant pas les critères/valeurs limites réglementaires en contaminants pour lesquels il existe une technologie de traitement autorisée par le MELCCFP</t>
  </si>
  <si>
    <t>Transport, vers un site d'élimination, de sols respectant les critères/valeurs limites réglementaires en contaminants pour lesquels il n'y a pas de technologie de traitement autorisée par le MELCCFP : uniquement lorsque ces sols ont été excavés pour atteindre les sols ne respectant pas les critères/valeurs limites réglementaires</t>
  </si>
  <si>
    <t>Transport, vers un site d'élimination, de sols respectant les critères/valeurs limites réglementaires en contaminants pour lesquels il existe une technologie de traitement autorisée par le MELCCFP : uniquement lorsque ces sols ont été excavés pour atteindre les sols ne respectant pas les critères/valeurs limites réglementaires</t>
  </si>
  <si>
    <t>Transport, vers un site d'élimination, de sols respectant les critères/valeurs limites réglementaires en contaminants pour lesquels il n'y a pas de technologie de traitement autorisée par le MELCCFP</t>
  </si>
  <si>
    <t>Transport, vers un site d'élimination, de sols respectant les critères/valeurs limites réglementaires en contaminants pour lesquels il existe une technologie de traitement autorisée par le MELCCFP</t>
  </si>
  <si>
    <t>Élimination de sols ne respectant pas les critères/valeurs limites réglementaires en contaminants pour lesquels il n'y a pas de technologie de traitement autorisée par le MELCCFP</t>
  </si>
  <si>
    <t>Élimination de sols ne respectant pas les critères/valeurs limites réglementaires en contaminants pour lesquels il existe une technologie de traitement autorisée par le MELCCFP</t>
  </si>
  <si>
    <t>Élimination de sols respectant les critères/valeurs limites réglementaires en contaminants pour lesquels il n’y a pas de technologie de traitement autorisée par le MELCCFP : uniquement lorsque ces sols ont été excavés pour atteindre les sols ne respectant pas les critères/valeurs limites réglementaires</t>
  </si>
  <si>
    <t>Élimination de sols respectant les critères/valeurs limites réglementaires en contaminants pour lesquels il existe une technologie de traitement autorisée par le MELCCFP : uniquement lorsque ces sols ont été excavés pour atteindre les sols ne respectant pas les critères/valeurs limites réglementaires</t>
  </si>
  <si>
    <t>Élimination de sols respectant les critères/valeurs limites réglementaires en contaminants pour lesquels il existe ou non une technologie de traitement autorisée par le MELCCFP</t>
  </si>
  <si>
    <t>Version du 2024-04-12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</si>
</sst>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quot;_);\(#,##0.00\ &quot;$&quot;\)"/>
    <numFmt numFmtId="44" formatCode="_ * #,##0.00_)\ &quot;$&quot;_ ;_ * \(#,##0.00\)\ &quot;$&quot;_ ;_ * &quot;-&quot;??_)\ &quot;$&quot;_ ;_ @_ "/>
    <numFmt numFmtId="43" formatCode="_ * #,##0.00_)_ ;_ * \(#,##0.00\)_ ;_ * &quot;-&quot;??_)_ ;_ @_ "/>
    <numFmt numFmtId="164" formatCode="#,##0.00\ [$$-C0C]"/>
    <numFmt numFmtId="165" formatCode="#,##0.00\ &quot;$&quot;"/>
    <numFmt numFmtId="166" formatCode="&quot;$&quot;#,##0.00_);[Red]\(&quot;$&quot;#,##0.00\)"/>
  </numFmts>
  <fonts count="42" x14ac:knownFonts="1">
    <font>
      <sz val="11"/>
      <color theme="1"/>
      <name val="Calibri"/>
      <family val="2"/>
      <scheme val="minor"/>
    </font>
    <font>
      <sz val="11"/>
      <color theme="1"/>
      <name val="Calibri"/>
      <family val="2"/>
      <scheme val="minor"/>
    </font>
    <font>
      <b/>
      <sz val="12"/>
      <name val="Arial"/>
      <family val="2"/>
    </font>
    <font>
      <sz val="10"/>
      <color theme="1"/>
      <name val="Arial"/>
      <family val="2"/>
    </font>
    <font>
      <b/>
      <sz val="10"/>
      <name val="Arial"/>
      <family val="2"/>
    </font>
    <font>
      <sz val="10"/>
      <name val="Arial"/>
      <family val="2"/>
    </font>
    <font>
      <b/>
      <sz val="10"/>
      <color theme="1"/>
      <name val="Arial"/>
      <family val="2"/>
    </font>
    <font>
      <b/>
      <sz val="10"/>
      <name val="Calibri"/>
      <family val="2"/>
      <scheme val="minor"/>
    </font>
    <font>
      <strike/>
      <sz val="11"/>
      <color rgb="FFFF0000"/>
      <name val="Calibri"/>
      <family val="2"/>
      <scheme val="minor"/>
    </font>
    <font>
      <b/>
      <vertAlign val="superscript"/>
      <sz val="10"/>
      <color rgb="FFFF0000"/>
      <name val="Arial"/>
      <family val="2"/>
    </font>
    <font>
      <b/>
      <sz val="11"/>
      <name val="Arial"/>
      <family val="2"/>
    </font>
    <font>
      <b/>
      <strike/>
      <sz val="14"/>
      <color rgb="FFFF0000"/>
      <name val="Arial"/>
      <family val="2"/>
    </font>
    <font>
      <strike/>
      <sz val="10"/>
      <color rgb="FFFF0000"/>
      <name val="Arial"/>
      <family val="2"/>
    </font>
    <font>
      <b/>
      <strike/>
      <sz val="10"/>
      <color rgb="FFFF0000"/>
      <name val="Arial"/>
      <family val="2"/>
    </font>
    <font>
      <strike/>
      <sz val="10"/>
      <color theme="0"/>
      <name val="Arial"/>
      <family val="2"/>
    </font>
    <font>
      <b/>
      <sz val="10"/>
      <color rgb="FFFF0000"/>
      <name val="Arial"/>
      <family val="2"/>
    </font>
    <font>
      <sz val="8"/>
      <color theme="1"/>
      <name val="Arial"/>
      <family val="2"/>
    </font>
    <font>
      <sz val="8"/>
      <color theme="1"/>
      <name val="Calibri"/>
      <family val="2"/>
      <scheme val="minor"/>
    </font>
    <font>
      <sz val="9"/>
      <name val="Arial"/>
      <family val="2"/>
    </font>
    <font>
      <sz val="10"/>
      <color rgb="FFFF0000"/>
      <name val="Arial"/>
      <family val="2"/>
    </font>
    <font>
      <sz val="10"/>
      <color rgb="FF7030A0"/>
      <name val="Arial"/>
      <family val="2"/>
    </font>
    <font>
      <b/>
      <sz val="10"/>
      <color theme="0"/>
      <name val="Arial"/>
      <family val="2"/>
    </font>
    <font>
      <sz val="10"/>
      <color theme="0"/>
      <name val="Arial"/>
      <family val="2"/>
    </font>
    <font>
      <sz val="8"/>
      <color rgb="FFFF0000"/>
      <name val="Arial"/>
      <family val="2"/>
    </font>
    <font>
      <b/>
      <sz val="8"/>
      <color rgb="FFFF0000"/>
      <name val="Arial"/>
      <family val="2"/>
    </font>
    <font>
      <b/>
      <sz val="12"/>
      <color theme="0"/>
      <name val="Arial"/>
      <family val="2"/>
    </font>
    <font>
      <b/>
      <vertAlign val="superscript"/>
      <sz val="10"/>
      <color theme="0"/>
      <name val="Arial"/>
      <family val="2"/>
    </font>
    <font>
      <vertAlign val="superscript"/>
      <sz val="10"/>
      <color theme="0"/>
      <name val="Arial"/>
      <family val="2"/>
    </font>
    <font>
      <sz val="8"/>
      <color theme="0"/>
      <name val="Arial"/>
      <family val="2"/>
    </font>
    <font>
      <b/>
      <sz val="9"/>
      <color theme="0"/>
      <name val="Arial"/>
      <family val="2"/>
    </font>
    <font>
      <sz val="8"/>
      <name val="Arial"/>
      <family val="2"/>
    </font>
    <font>
      <sz val="8"/>
      <name val="Calibri"/>
      <family val="2"/>
      <scheme val="minor"/>
    </font>
    <font>
      <b/>
      <sz val="8"/>
      <color theme="0"/>
      <name val="Arial"/>
      <family val="2"/>
    </font>
    <font>
      <u/>
      <sz val="11"/>
      <color theme="10"/>
      <name val="Calibri"/>
      <family val="2"/>
      <scheme val="minor"/>
    </font>
    <font>
      <sz val="11"/>
      <name val="Calibri"/>
      <family val="2"/>
      <scheme val="minor"/>
    </font>
    <font>
      <u/>
      <sz val="11"/>
      <name val="Calibri"/>
      <family val="2"/>
      <scheme val="minor"/>
    </font>
    <font>
      <u/>
      <sz val="11"/>
      <color rgb="FF0070C0"/>
      <name val="Calibri"/>
      <family val="2"/>
      <scheme val="minor"/>
    </font>
    <font>
      <sz val="10"/>
      <color rgb="FF0070C0"/>
      <name val="Arial"/>
      <family val="2"/>
    </font>
    <font>
      <b/>
      <sz val="24"/>
      <color theme="0"/>
      <name val="Arial"/>
      <family val="2"/>
    </font>
    <font>
      <b/>
      <sz val="18"/>
      <name val="Arial"/>
      <family val="2"/>
    </font>
    <font>
      <b/>
      <sz val="18"/>
      <color theme="0"/>
      <name val="Arial"/>
      <family val="2"/>
    </font>
    <font>
      <sz val="10"/>
      <color theme="8" tint="-0.249977111117893"/>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1"/>
      </bottom>
      <diagonal/>
    </border>
    <border>
      <left style="thin">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cellStyleXfs>
  <cellXfs count="277">
    <xf numFmtId="0" fontId="0" fillId="0" borderId="0" xfId="0"/>
    <xf numFmtId="165" fontId="3" fillId="0" borderId="1" xfId="2" applyNumberFormat="1" applyFont="1" applyFill="1" applyBorder="1" applyAlignment="1" applyProtection="1">
      <alignment horizontal="right" vertical="center"/>
      <protection locked="0"/>
    </xf>
    <xf numFmtId="165" fontId="5" fillId="3" borderId="1" xfId="2" applyNumberFormat="1" applyFont="1" applyFill="1" applyBorder="1" applyAlignment="1">
      <alignment horizontal="right" vertical="center"/>
    </xf>
    <xf numFmtId="165" fontId="3" fillId="0" borderId="2" xfId="2" applyNumberFormat="1" applyFont="1" applyFill="1" applyBorder="1" applyAlignment="1" applyProtection="1">
      <alignment horizontal="right" vertical="center"/>
      <protection locked="0"/>
    </xf>
    <xf numFmtId="165" fontId="3" fillId="0" borderId="3" xfId="2" applyNumberFormat="1" applyFont="1" applyFill="1" applyBorder="1" applyAlignment="1" applyProtection="1">
      <alignment horizontal="right" vertical="center"/>
      <protection locked="0"/>
    </xf>
    <xf numFmtId="165" fontId="5" fillId="3" borderId="1" xfId="2" applyNumberFormat="1" applyFont="1" applyFill="1" applyBorder="1" applyAlignment="1" applyProtection="1">
      <alignment horizontal="right" vertical="center" wrapText="1"/>
    </xf>
    <xf numFmtId="165" fontId="5" fillId="0" borderId="1" xfId="2" applyNumberFormat="1" applyFont="1" applyFill="1" applyBorder="1" applyAlignment="1" applyProtection="1">
      <alignment horizontal="center" vertical="center"/>
      <protection locked="0"/>
    </xf>
    <xf numFmtId="165" fontId="5" fillId="0" borderId="1" xfId="2" applyNumberFormat="1" applyFont="1" applyFill="1" applyBorder="1" applyAlignment="1" applyProtection="1">
      <alignment vertical="center"/>
      <protection locked="0"/>
    </xf>
    <xf numFmtId="165" fontId="4" fillId="3" borderId="10" xfId="2" applyNumberFormat="1" applyFont="1" applyFill="1" applyBorder="1" applyAlignment="1" applyProtection="1">
      <alignment vertical="center"/>
    </xf>
    <xf numFmtId="7" fontId="3" fillId="0" borderId="0" xfId="2" applyNumberFormat="1" applyFont="1" applyFill="1"/>
    <xf numFmtId="9" fontId="5" fillId="3" borderId="1" xfId="2" applyNumberFormat="1" applyFont="1" applyFill="1" applyBorder="1" applyAlignment="1">
      <alignment horizontal="right" vertical="center"/>
    </xf>
    <xf numFmtId="0" fontId="3" fillId="0" borderId="0" xfId="0" applyFont="1"/>
    <xf numFmtId="0" fontId="2" fillId="0" borderId="0" xfId="0" applyFont="1"/>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horizontal="left" vertical="top" wrapText="1"/>
    </xf>
    <xf numFmtId="0" fontId="3" fillId="0" borderId="0" xfId="0" applyFont="1" applyAlignment="1">
      <alignment horizontal="left"/>
    </xf>
    <xf numFmtId="0" fontId="3" fillId="0" borderId="0" xfId="0" applyFont="1" applyAlignment="1">
      <alignment vertical="top"/>
    </xf>
    <xf numFmtId="0" fontId="6" fillId="0" borderId="0" xfId="0" applyFont="1" applyAlignment="1">
      <alignment horizontal="center" vertical="top"/>
    </xf>
    <xf numFmtId="0" fontId="3" fillId="0" borderId="0" xfId="0" applyFont="1" applyAlignment="1">
      <alignment horizontal="center"/>
    </xf>
    <xf numFmtId="49" fontId="4" fillId="0" borderId="0" xfId="0" applyNumberFormat="1" applyFont="1" applyAlignment="1">
      <alignment horizontal="left" vertical="center"/>
    </xf>
    <xf numFmtId="0" fontId="5" fillId="0" borderId="0" xfId="0" applyFont="1"/>
    <xf numFmtId="0" fontId="3" fillId="0" borderId="0" xfId="0" applyFont="1" applyAlignment="1">
      <alignment horizontal="left" vertical="center"/>
    </xf>
    <xf numFmtId="0" fontId="8" fillId="0" borderId="0" xfId="0" applyFont="1"/>
    <xf numFmtId="0" fontId="5" fillId="0" borderId="0" xfId="0" applyFont="1" applyAlignment="1">
      <alignment horizontal="left" vertical="center"/>
    </xf>
    <xf numFmtId="4" fontId="5" fillId="0" borderId="0" xfId="0" applyNumberFormat="1" applyFont="1" applyAlignment="1">
      <alignment horizontal="left" vertical="center"/>
    </xf>
    <xf numFmtId="7" fontId="3" fillId="0" borderId="0" xfId="2" applyNumberFormat="1" applyFont="1" applyFill="1" applyAlignment="1">
      <alignment horizontal="left" vertical="center"/>
    </xf>
    <xf numFmtId="49" fontId="10" fillId="0" borderId="0" xfId="0" applyNumberFormat="1" applyFont="1" applyAlignment="1">
      <alignment horizontal="left" vertical="center"/>
    </xf>
    <xf numFmtId="0" fontId="11" fillId="0" borderId="0" xfId="0" applyFont="1" applyAlignment="1">
      <alignment horizontal="left" vertical="center"/>
    </xf>
    <xf numFmtId="4" fontId="11" fillId="0" borderId="0" xfId="0" applyNumberFormat="1" applyFont="1" applyAlignment="1">
      <alignment horizontal="left" vertical="center"/>
    </xf>
    <xf numFmtId="164" fontId="11" fillId="0" borderId="0" xfId="0" applyNumberFormat="1" applyFont="1" applyAlignment="1">
      <alignment horizontal="left" vertical="center"/>
    </xf>
    <xf numFmtId="0" fontId="0" fillId="0" borderId="0" xfId="0" applyAlignment="1">
      <alignment horizontal="left" vertical="center"/>
    </xf>
    <xf numFmtId="0" fontId="3" fillId="0" borderId="0" xfId="0" applyFont="1" applyAlignment="1">
      <alignment vertical="center"/>
    </xf>
    <xf numFmtId="0" fontId="12" fillId="0" borderId="0" xfId="0" applyFont="1" applyAlignment="1">
      <alignment horizontal="left" vertical="center"/>
    </xf>
    <xf numFmtId="4" fontId="12" fillId="0" borderId="0" xfId="0" applyNumberFormat="1" applyFont="1" applyAlignment="1">
      <alignment horizontal="left" vertical="center"/>
    </xf>
    <xf numFmtId="164" fontId="12" fillId="0" borderId="0" xfId="0" applyNumberFormat="1" applyFont="1" applyAlignment="1">
      <alignment horizontal="left" vertical="center"/>
    </xf>
    <xf numFmtId="0" fontId="4" fillId="0" borderId="0" xfId="0" applyFont="1" applyAlignment="1">
      <alignment horizontal="left" vertical="center"/>
    </xf>
    <xf numFmtId="0" fontId="13" fillId="0" borderId="0" xfId="0" applyFont="1" applyAlignment="1">
      <alignment horizontal="left" vertical="center"/>
    </xf>
    <xf numFmtId="4" fontId="13" fillId="0" borderId="0" xfId="0" applyNumberFormat="1"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4" fontId="4" fillId="0" borderId="0" xfId="0" applyNumberFormat="1" applyFont="1" applyAlignment="1">
      <alignment horizontal="left" vertical="center"/>
    </xf>
    <xf numFmtId="164" fontId="4" fillId="0" borderId="0" xfId="0" applyNumberFormat="1" applyFont="1" applyAlignment="1">
      <alignment horizontal="left" vertical="center"/>
    </xf>
    <xf numFmtId="165" fontId="4" fillId="0" borderId="0" xfId="0" applyNumberFormat="1" applyFont="1" applyAlignment="1">
      <alignment horizontal="left" vertical="center"/>
    </xf>
    <xf numFmtId="0" fontId="0" fillId="0" borderId="0" xfId="0" applyAlignment="1">
      <alignment vertical="center"/>
    </xf>
    <xf numFmtId="166" fontId="12" fillId="0" borderId="0" xfId="0" applyNumberFormat="1" applyFont="1" applyAlignment="1">
      <alignment horizontal="left" vertical="center"/>
    </xf>
    <xf numFmtId="0" fontId="8" fillId="0" borderId="0" xfId="0" applyFont="1" applyAlignment="1">
      <alignment horizontal="left" vertical="center"/>
    </xf>
    <xf numFmtId="49" fontId="4" fillId="0" borderId="0" xfId="0" applyNumberFormat="1" applyFont="1" applyAlignment="1">
      <alignment horizontal="left" vertical="center" wrapText="1"/>
    </xf>
    <xf numFmtId="0" fontId="5" fillId="0" borderId="0" xfId="0" applyFont="1" applyAlignment="1">
      <alignment vertical="center" wrapText="1"/>
    </xf>
    <xf numFmtId="165" fontId="5" fillId="0" borderId="0" xfId="0" applyNumberFormat="1" applyFont="1" applyAlignment="1">
      <alignment vertical="center" wrapText="1"/>
    </xf>
    <xf numFmtId="0" fontId="5" fillId="0" borderId="0" xfId="0" applyFont="1" applyAlignment="1">
      <alignment vertical="center"/>
    </xf>
    <xf numFmtId="164" fontId="5" fillId="0" borderId="0" xfId="0" applyNumberFormat="1" applyFont="1" applyAlignment="1">
      <alignment horizontal="left" vertical="center"/>
    </xf>
    <xf numFmtId="165" fontId="5" fillId="0" borderId="0" xfId="0" applyNumberFormat="1" applyFont="1" applyAlignment="1">
      <alignment horizontal="left" vertical="center"/>
    </xf>
    <xf numFmtId="9" fontId="5" fillId="0" borderId="0" xfId="0" applyNumberFormat="1" applyFont="1" applyAlignment="1">
      <alignment vertical="center"/>
    </xf>
    <xf numFmtId="49" fontId="5" fillId="0" borderId="0" xfId="0" applyNumberFormat="1" applyFont="1" applyAlignment="1">
      <alignment horizontal="left" vertical="center"/>
    </xf>
    <xf numFmtId="0" fontId="24" fillId="0" borderId="0" xfId="0" applyFont="1" applyAlignment="1">
      <alignment vertical="center"/>
    </xf>
    <xf numFmtId="166" fontId="5" fillId="0" borderId="0" xfId="0" applyNumberFormat="1" applyFont="1" applyAlignment="1">
      <alignment horizontal="left" vertical="center"/>
    </xf>
    <xf numFmtId="165" fontId="5" fillId="0" borderId="0" xfId="0" applyNumberFormat="1" applyFont="1" applyAlignment="1">
      <alignment horizontal="right" vertical="center"/>
    </xf>
    <xf numFmtId="0" fontId="16" fillId="0" borderId="0" xfId="0" applyFont="1" applyAlignment="1">
      <alignment horizontal="left" vertical="center"/>
    </xf>
    <xf numFmtId="0" fontId="17" fillId="0" borderId="0" xfId="0" applyFont="1" applyAlignment="1">
      <alignment horizontal="left" vertical="center"/>
    </xf>
    <xf numFmtId="0" fontId="4" fillId="0" borderId="0" xfId="0" applyFont="1" applyAlignment="1">
      <alignment horizontal="left" vertical="center" wrapText="1"/>
    </xf>
    <xf numFmtId="49" fontId="4" fillId="0" borderId="1" xfId="0" applyNumberFormat="1" applyFont="1" applyBorder="1" applyAlignment="1">
      <alignment horizontal="left" vertical="center"/>
    </xf>
    <xf numFmtId="164"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18" fillId="0" borderId="1" xfId="0" applyFont="1" applyBorder="1" applyAlignment="1" applyProtection="1">
      <alignment horizontal="center" vertical="center" wrapText="1"/>
      <protection locked="0"/>
    </xf>
    <xf numFmtId="4" fontId="5" fillId="0" borderId="1" xfId="0" applyNumberFormat="1" applyFont="1" applyBorder="1" applyAlignment="1" applyProtection="1">
      <alignment horizontal="center" vertical="center"/>
      <protection locked="0"/>
    </xf>
    <xf numFmtId="49" fontId="4" fillId="0" borderId="0" xfId="0" applyNumberFormat="1" applyFont="1" applyAlignment="1">
      <alignment horizontal="left"/>
    </xf>
    <xf numFmtId="0" fontId="4" fillId="0" borderId="0" xfId="0" applyFont="1" applyAlignment="1">
      <alignment horizontal="left" wrapText="1"/>
    </xf>
    <xf numFmtId="0" fontId="5" fillId="0" borderId="7" xfId="0" applyFont="1" applyBorder="1" applyAlignment="1">
      <alignment horizontal="center" wrapText="1"/>
    </xf>
    <xf numFmtId="4" fontId="5" fillId="0" borderId="7" xfId="0" applyNumberFormat="1" applyFont="1" applyBorder="1" applyAlignment="1">
      <alignment horizontal="center" wrapText="1"/>
    </xf>
    <xf numFmtId="164" fontId="5" fillId="0" borderId="7" xfId="0" applyNumberFormat="1" applyFont="1" applyBorder="1" applyAlignment="1">
      <alignment horizontal="center" wrapText="1"/>
    </xf>
    <xf numFmtId="164" fontId="5" fillId="0" borderId="0" xfId="0" applyNumberFormat="1" applyFont="1" applyAlignment="1">
      <alignment horizontal="center" wrapText="1"/>
    </xf>
    <xf numFmtId="0" fontId="4" fillId="0" borderId="0" xfId="0" applyFont="1" applyAlignment="1">
      <alignment horizontal="center" vertical="center"/>
    </xf>
    <xf numFmtId="164" fontId="4" fillId="0" borderId="0" xfId="0" applyNumberFormat="1" applyFont="1" applyAlignment="1">
      <alignment horizontal="right" vertical="center"/>
    </xf>
    <xf numFmtId="164" fontId="4" fillId="0" borderId="0" xfId="0" applyNumberFormat="1" applyFont="1" applyAlignment="1">
      <alignment horizontal="right" vertical="center" wrapText="1"/>
    </xf>
    <xf numFmtId="0" fontId="19" fillId="0" borderId="0" xfId="0" applyFont="1" applyAlignment="1">
      <alignment vertical="center"/>
    </xf>
    <xf numFmtId="0" fontId="5" fillId="0" borderId="0" xfId="0" applyFont="1" applyAlignment="1">
      <alignment horizontal="left" vertical="center" wrapText="1"/>
    </xf>
    <xf numFmtId="0" fontId="5" fillId="0" borderId="0" xfId="0" applyFont="1" applyAlignment="1" applyProtection="1">
      <alignment horizontal="right" vertical="center" wrapText="1"/>
      <protection locked="0"/>
    </xf>
    <xf numFmtId="4" fontId="5" fillId="0" borderId="0" xfId="0" applyNumberFormat="1" applyFont="1" applyAlignment="1" applyProtection="1">
      <alignment horizontal="right" vertical="center"/>
      <protection locked="0"/>
    </xf>
    <xf numFmtId="164" fontId="5" fillId="0" borderId="0" xfId="0" applyNumberFormat="1" applyFont="1" applyAlignment="1" applyProtection="1">
      <alignment horizontal="right" vertical="center"/>
      <protection locked="0"/>
    </xf>
    <xf numFmtId="164" fontId="5" fillId="0" borderId="0" xfId="0" applyNumberFormat="1" applyFont="1" applyAlignment="1">
      <alignment horizontal="right" vertical="center" wrapText="1"/>
    </xf>
    <xf numFmtId="164" fontId="3" fillId="0" borderId="0" xfId="0" applyNumberFormat="1" applyFont="1" applyAlignment="1">
      <alignment horizontal="right" vertical="center"/>
    </xf>
    <xf numFmtId="164" fontId="5" fillId="0" borderId="0" xfId="0" applyNumberFormat="1" applyFont="1" applyAlignment="1">
      <alignment horizontal="right" vertical="center"/>
    </xf>
    <xf numFmtId="4" fontId="5" fillId="0" borderId="0" xfId="0" applyNumberFormat="1" applyFont="1" applyAlignment="1">
      <alignment vertical="center" wrapText="1"/>
    </xf>
    <xf numFmtId="164" fontId="5" fillId="0" borderId="0" xfId="0" applyNumberFormat="1" applyFont="1" applyAlignment="1">
      <alignment vertical="center" wrapText="1"/>
    </xf>
    <xf numFmtId="164" fontId="4" fillId="0" borderId="0" xfId="0" applyNumberFormat="1" applyFont="1" applyAlignment="1">
      <alignment vertical="center"/>
    </xf>
    <xf numFmtId="165" fontId="18" fillId="0" borderId="0" xfId="2" applyNumberFormat="1" applyFont="1" applyFill="1" applyBorder="1" applyAlignment="1">
      <alignment horizontal="center" vertical="center" wrapText="1"/>
    </xf>
    <xf numFmtId="165" fontId="5" fillId="0" borderId="0" xfId="2" applyNumberFormat="1" applyFont="1" applyFill="1" applyBorder="1" applyAlignment="1">
      <alignment horizontal="center" vertical="center" wrapText="1"/>
    </xf>
    <xf numFmtId="165" fontId="5" fillId="0" borderId="0" xfId="2" applyNumberFormat="1" applyFont="1" applyFill="1" applyBorder="1" applyAlignment="1">
      <alignment horizontal="left" vertical="center" wrapText="1"/>
    </xf>
    <xf numFmtId="0" fontId="18" fillId="0" borderId="0" xfId="0" applyFont="1" applyAlignment="1">
      <alignment horizontal="left" vertical="center" wrapText="1"/>
    </xf>
    <xf numFmtId="0" fontId="15" fillId="0" borderId="0" xfId="0" applyFont="1" applyAlignment="1">
      <alignment horizontal="left" vertical="center"/>
    </xf>
    <xf numFmtId="0" fontId="5" fillId="0" borderId="8" xfId="0" applyFont="1" applyBorder="1" applyAlignment="1">
      <alignment horizontal="center" wrapText="1"/>
    </xf>
    <xf numFmtId="4" fontId="5" fillId="0" borderId="8" xfId="0" applyNumberFormat="1" applyFont="1" applyBorder="1" applyAlignment="1">
      <alignment horizontal="center" vertical="center" wrapText="1"/>
    </xf>
    <xf numFmtId="164" fontId="5" fillId="0" borderId="8" xfId="0" applyNumberFormat="1" applyFont="1" applyBorder="1" applyAlignment="1">
      <alignment horizontal="center" vertical="center" wrapText="1"/>
    </xf>
    <xf numFmtId="164" fontId="5" fillId="0" borderId="0" xfId="0" applyNumberFormat="1" applyFont="1" applyAlignment="1">
      <alignment horizontal="center" vertical="center" wrapText="1"/>
    </xf>
    <xf numFmtId="0" fontId="18" fillId="0" borderId="8" xfId="2" applyNumberFormat="1" applyFont="1" applyFill="1" applyBorder="1" applyAlignment="1" applyProtection="1">
      <alignment horizontal="center" vertical="center" wrapText="1"/>
      <protection locked="0"/>
    </xf>
    <xf numFmtId="0" fontId="5" fillId="0" borderId="8" xfId="2" applyNumberFormat="1" applyFont="1" applyFill="1" applyBorder="1" applyAlignment="1" applyProtection="1">
      <alignment horizontal="center" vertical="center" wrapText="1"/>
      <protection locked="0"/>
    </xf>
    <xf numFmtId="44" fontId="5" fillId="0" borderId="8" xfId="2" applyFont="1" applyFill="1" applyBorder="1" applyAlignment="1" applyProtection="1">
      <alignment horizontal="center" vertical="center" wrapText="1"/>
      <protection locked="0"/>
    </xf>
    <xf numFmtId="44" fontId="5" fillId="0" borderId="8" xfId="2" applyFont="1" applyFill="1" applyBorder="1" applyAlignment="1" applyProtection="1">
      <alignment horizontal="right" vertical="center"/>
    </xf>
    <xf numFmtId="44" fontId="3" fillId="0" borderId="8" xfId="2" applyFont="1" applyFill="1" applyBorder="1" applyAlignment="1">
      <alignment horizontal="right" vertical="center"/>
    </xf>
    <xf numFmtId="44" fontId="5" fillId="0" borderId="8" xfId="2" applyFont="1" applyFill="1" applyBorder="1" applyAlignment="1">
      <alignment horizontal="right" vertical="center"/>
    </xf>
    <xf numFmtId="44" fontId="5" fillId="0" borderId="0" xfId="2" applyFont="1" applyFill="1" applyBorder="1" applyAlignment="1">
      <alignment horizontal="right" vertical="center"/>
    </xf>
    <xf numFmtId="164" fontId="21" fillId="0" borderId="0" xfId="0" applyNumberFormat="1" applyFont="1" applyAlignment="1">
      <alignment horizontal="right" vertical="center" wrapText="1"/>
    </xf>
    <xf numFmtId="4" fontId="5" fillId="0" borderId="0" xfId="0" applyNumberFormat="1" applyFont="1" applyAlignment="1">
      <alignment vertical="center"/>
    </xf>
    <xf numFmtId="164" fontId="5" fillId="0" borderId="0" xfId="0" applyNumberFormat="1" applyFont="1" applyAlignment="1">
      <alignment vertical="center"/>
    </xf>
    <xf numFmtId="165" fontId="3" fillId="0" borderId="0" xfId="0" applyNumberFormat="1" applyFont="1" applyAlignment="1">
      <alignment vertical="center"/>
    </xf>
    <xf numFmtId="10" fontId="3" fillId="0" borderId="0" xfId="0" applyNumberFormat="1" applyFont="1" applyAlignment="1">
      <alignment vertical="center"/>
    </xf>
    <xf numFmtId="0" fontId="3"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164" fontId="5" fillId="0" borderId="8" xfId="0" applyNumberFormat="1" applyFont="1" applyBorder="1" applyAlignment="1" applyProtection="1">
      <alignment vertical="center"/>
      <protection locked="0"/>
    </xf>
    <xf numFmtId="0" fontId="6"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1" xfId="0" applyFont="1" applyBorder="1" applyAlignment="1">
      <alignment vertical="center"/>
    </xf>
    <xf numFmtId="165" fontId="5" fillId="0" borderId="1" xfId="0" applyNumberFormat="1" applyFont="1" applyBorder="1" applyAlignment="1">
      <alignment vertical="center"/>
    </xf>
    <xf numFmtId="165" fontId="5" fillId="0" borderId="1" xfId="2" applyNumberFormat="1" applyFont="1" applyFill="1" applyBorder="1" applyAlignment="1" applyProtection="1">
      <alignment vertical="center"/>
    </xf>
    <xf numFmtId="10" fontId="5" fillId="0" borderId="0" xfId="3" applyNumberFormat="1" applyFont="1" applyFill="1" applyBorder="1" applyAlignment="1" applyProtection="1">
      <alignment vertical="center"/>
    </xf>
    <xf numFmtId="164" fontId="5" fillId="0" borderId="0" xfId="0" applyNumberFormat="1" applyFont="1" applyAlignment="1" applyProtection="1">
      <alignment vertical="center"/>
      <protection locked="0"/>
    </xf>
    <xf numFmtId="44" fontId="5" fillId="0" borderId="1" xfId="2" applyFont="1" applyFill="1" applyBorder="1" applyAlignment="1" applyProtection="1">
      <alignment vertical="center"/>
      <protection locked="0"/>
    </xf>
    <xf numFmtId="7" fontId="20" fillId="0" borderId="0" xfId="2" applyNumberFormat="1" applyFont="1" applyFill="1"/>
    <xf numFmtId="44" fontId="4" fillId="0" borderId="0" xfId="2" applyFont="1" applyFill="1" applyBorder="1" applyAlignment="1">
      <alignment horizontal="right" vertical="center"/>
    </xf>
    <xf numFmtId="165" fontId="3" fillId="0" borderId="0" xfId="0" applyNumberFormat="1" applyFont="1" applyAlignment="1">
      <alignment horizontal="left" vertical="center"/>
    </xf>
    <xf numFmtId="44" fontId="6" fillId="0" borderId="0" xfId="2" applyFont="1" applyFill="1" applyBorder="1" applyAlignment="1">
      <alignment horizontal="right" vertical="center"/>
    </xf>
    <xf numFmtId="164" fontId="3" fillId="0" borderId="1" xfId="0" applyNumberFormat="1" applyFont="1" applyBorder="1" applyAlignment="1">
      <alignment horizontal="left" vertical="center"/>
    </xf>
    <xf numFmtId="0" fontId="3" fillId="0" borderId="1" xfId="0" applyFont="1" applyBorder="1" applyAlignment="1">
      <alignment horizontal="left" vertical="center"/>
    </xf>
    <xf numFmtId="4" fontId="3" fillId="0" borderId="1" xfId="0" applyNumberFormat="1" applyFont="1" applyBorder="1" applyAlignment="1">
      <alignment horizontal="left" vertical="center"/>
    </xf>
    <xf numFmtId="164" fontId="29" fillId="4" borderId="2" xfId="0" applyNumberFormat="1" applyFont="1" applyFill="1" applyBorder="1" applyAlignment="1">
      <alignment horizontal="center" vertical="center" wrapText="1"/>
    </xf>
    <xf numFmtId="164" fontId="29" fillId="4" borderId="1" xfId="0" applyNumberFormat="1" applyFont="1" applyFill="1" applyBorder="1" applyAlignment="1">
      <alignment horizontal="center" vertical="center" wrapText="1"/>
    </xf>
    <xf numFmtId="49" fontId="21" fillId="4" borderId="1" xfId="0" applyNumberFormat="1" applyFont="1" applyFill="1" applyBorder="1" applyAlignment="1">
      <alignment horizontal="left" vertical="center"/>
    </xf>
    <xf numFmtId="0" fontId="21" fillId="4" borderId="1" xfId="0" applyFont="1" applyFill="1" applyBorder="1" applyAlignment="1">
      <alignment horizontal="left" vertical="center" wrapText="1"/>
    </xf>
    <xf numFmtId="164" fontId="21" fillId="4" borderId="1" xfId="0" applyNumberFormat="1" applyFont="1" applyFill="1" applyBorder="1" applyAlignment="1">
      <alignment horizontal="center" vertical="center"/>
    </xf>
    <xf numFmtId="49" fontId="21" fillId="4" borderId="0" xfId="0" applyNumberFormat="1" applyFont="1" applyFill="1" applyAlignment="1">
      <alignment horizontal="left" vertical="center"/>
    </xf>
    <xf numFmtId="0" fontId="21" fillId="4" borderId="0" xfId="0" applyFont="1" applyFill="1" applyAlignment="1">
      <alignment horizontal="left" vertical="center"/>
    </xf>
    <xf numFmtId="0" fontId="22" fillId="4" borderId="0" xfId="0" applyFont="1" applyFill="1"/>
    <xf numFmtId="0" fontId="21" fillId="0" borderId="0" xfId="0" applyFont="1" applyAlignment="1">
      <alignment vertical="center"/>
    </xf>
    <xf numFmtId="0" fontId="22" fillId="0" borderId="0" xfId="0" applyFont="1"/>
    <xf numFmtId="0" fontId="21" fillId="4" borderId="0" xfId="0" applyFont="1" applyFill="1" applyAlignment="1">
      <alignment vertical="center"/>
    </xf>
    <xf numFmtId="164" fontId="22" fillId="4" borderId="0" xfId="0" applyNumberFormat="1" applyFont="1" applyFill="1" applyAlignment="1">
      <alignment horizontal="center" wrapText="1"/>
    </xf>
    <xf numFmtId="0" fontId="22" fillId="4" borderId="0" xfId="0" applyFont="1" applyFill="1" applyAlignment="1">
      <alignment vertical="center"/>
    </xf>
    <xf numFmtId="165" fontId="3" fillId="5" borderId="1" xfId="2" applyNumberFormat="1" applyFont="1" applyFill="1" applyBorder="1" applyAlignment="1">
      <alignment horizontal="right" vertical="center"/>
    </xf>
    <xf numFmtId="165" fontId="5" fillId="5" borderId="1" xfId="2" applyNumberFormat="1" applyFont="1" applyFill="1" applyBorder="1" applyAlignment="1">
      <alignment horizontal="right" vertical="center"/>
    </xf>
    <xf numFmtId="165" fontId="4" fillId="5" borderId="4" xfId="2" applyNumberFormat="1" applyFont="1" applyFill="1" applyBorder="1" applyAlignment="1">
      <alignment horizontal="right" vertical="center"/>
    </xf>
    <xf numFmtId="165" fontId="4" fillId="5" borderId="5" xfId="2" applyNumberFormat="1" applyFont="1" applyFill="1" applyBorder="1" applyAlignment="1">
      <alignment horizontal="right" vertical="center"/>
    </xf>
    <xf numFmtId="9" fontId="5" fillId="5" borderId="1" xfId="2" applyNumberFormat="1" applyFont="1" applyFill="1" applyBorder="1" applyAlignment="1">
      <alignment horizontal="right" vertical="center"/>
    </xf>
    <xf numFmtId="165" fontId="5" fillId="5" borderId="1" xfId="2" applyNumberFormat="1" applyFont="1" applyFill="1" applyBorder="1" applyAlignment="1" applyProtection="1">
      <alignment horizontal="right" vertical="center" wrapText="1"/>
    </xf>
    <xf numFmtId="0" fontId="22" fillId="0" borderId="0" xfId="0" applyFont="1" applyAlignment="1">
      <alignment horizontal="left" vertical="center"/>
    </xf>
    <xf numFmtId="0" fontId="21" fillId="2" borderId="0" xfId="0" applyFont="1" applyFill="1" applyAlignment="1">
      <alignment horizontal="left" vertical="center"/>
    </xf>
    <xf numFmtId="0" fontId="22" fillId="2" borderId="0" xfId="0" applyFont="1" applyFill="1"/>
    <xf numFmtId="0" fontId="3" fillId="0" borderId="1" xfId="0" applyFont="1" applyBorder="1"/>
    <xf numFmtId="164" fontId="5" fillId="0" borderId="1" xfId="0" applyNumberFormat="1" applyFont="1" applyBorder="1" applyAlignment="1" applyProtection="1">
      <alignment vertical="center"/>
      <protection locked="0"/>
    </xf>
    <xf numFmtId="49" fontId="21" fillId="0" borderId="0" xfId="0" applyNumberFormat="1" applyFont="1" applyAlignment="1">
      <alignment horizontal="left" vertical="center"/>
    </xf>
    <xf numFmtId="0" fontId="21" fillId="4" borderId="0" xfId="0" applyFont="1" applyFill="1"/>
    <xf numFmtId="164" fontId="22" fillId="4" borderId="0" xfId="0" applyNumberFormat="1" applyFont="1" applyFill="1" applyAlignment="1">
      <alignment vertical="center"/>
    </xf>
    <xf numFmtId="10" fontId="22" fillId="4" borderId="0" xfId="3" applyNumberFormat="1" applyFont="1" applyFill="1" applyBorder="1" applyAlignment="1" applyProtection="1">
      <alignment vertical="center"/>
    </xf>
    <xf numFmtId="164" fontId="22" fillId="4" borderId="0" xfId="0" applyNumberFormat="1" applyFont="1" applyFill="1" applyAlignment="1" applyProtection="1">
      <alignment vertical="center"/>
      <protection locked="0"/>
    </xf>
    <xf numFmtId="0" fontId="3" fillId="0" borderId="2" xfId="0" applyFont="1" applyBorder="1" applyAlignment="1">
      <alignment vertical="center"/>
    </xf>
    <xf numFmtId="165" fontId="5" fillId="0" borderId="2" xfId="0" applyNumberFormat="1" applyFont="1" applyBorder="1" applyAlignment="1">
      <alignment vertical="center"/>
    </xf>
    <xf numFmtId="165" fontId="5" fillId="0" borderId="2" xfId="2" applyNumberFormat="1" applyFont="1" applyFill="1" applyBorder="1" applyAlignment="1" applyProtection="1">
      <alignment vertical="center"/>
    </xf>
    <xf numFmtId="0" fontId="5" fillId="0" borderId="7" xfId="0" applyFont="1" applyBorder="1" applyAlignment="1">
      <alignment vertical="center"/>
    </xf>
    <xf numFmtId="165" fontId="4" fillId="5" borderId="1" xfId="0" applyNumberFormat="1" applyFont="1" applyFill="1" applyBorder="1" applyAlignment="1">
      <alignment vertical="center"/>
    </xf>
    <xf numFmtId="165" fontId="4" fillId="5" borderId="1" xfId="2" applyNumberFormat="1" applyFont="1" applyFill="1" applyBorder="1" applyAlignment="1" applyProtection="1">
      <alignment vertical="center"/>
    </xf>
    <xf numFmtId="165" fontId="6" fillId="0" borderId="1" xfId="2" applyNumberFormat="1" applyFont="1" applyFill="1" applyBorder="1"/>
    <xf numFmtId="0" fontId="6" fillId="0" borderId="12" xfId="0" applyFont="1" applyBorder="1" applyAlignment="1">
      <alignment vertical="center"/>
    </xf>
    <xf numFmtId="0" fontId="3" fillId="0" borderId="7" xfId="0" applyFont="1" applyBorder="1" applyAlignment="1">
      <alignment vertical="center"/>
    </xf>
    <xf numFmtId="0" fontId="4" fillId="0" borderId="7" xfId="0" applyFont="1" applyBorder="1" applyAlignment="1">
      <alignment horizontal="right" vertical="center"/>
    </xf>
    <xf numFmtId="164" fontId="4" fillId="0" borderId="7" xfId="0" applyNumberFormat="1" applyFont="1" applyBorder="1" applyAlignment="1">
      <alignment vertical="center"/>
    </xf>
    <xf numFmtId="164" fontId="3" fillId="0" borderId="7" xfId="0" applyNumberFormat="1" applyFont="1" applyBorder="1" applyAlignment="1">
      <alignment horizontal="right" vertical="center"/>
    </xf>
    <xf numFmtId="164" fontId="4" fillId="0" borderId="13" xfId="0" applyNumberFormat="1" applyFont="1" applyBorder="1" applyAlignment="1">
      <alignment vertical="center"/>
    </xf>
    <xf numFmtId="0" fontId="3" fillId="0" borderId="12" xfId="0" applyFont="1" applyBorder="1" applyAlignment="1">
      <alignment vertical="center"/>
    </xf>
    <xf numFmtId="164" fontId="5" fillId="0" borderId="7" xfId="0" applyNumberFormat="1" applyFont="1" applyBorder="1" applyAlignment="1">
      <alignment vertical="center"/>
    </xf>
    <xf numFmtId="10" fontId="5" fillId="0" borderId="7" xfId="3" applyNumberFormat="1" applyFont="1" applyFill="1" applyBorder="1" applyAlignment="1" applyProtection="1">
      <alignment vertical="center"/>
    </xf>
    <xf numFmtId="164" fontId="5" fillId="0" borderId="13" xfId="0" applyNumberFormat="1" applyFont="1" applyBorder="1" applyAlignment="1" applyProtection="1">
      <alignment vertical="center"/>
      <protection locked="0"/>
    </xf>
    <xf numFmtId="0" fontId="3" fillId="0" borderId="15" xfId="0" applyFont="1" applyBorder="1" applyAlignment="1">
      <alignment vertical="center"/>
    </xf>
    <xf numFmtId="164" fontId="5" fillId="0" borderId="8" xfId="0" applyNumberFormat="1" applyFont="1" applyBorder="1" applyAlignment="1">
      <alignment vertical="center"/>
    </xf>
    <xf numFmtId="10" fontId="5" fillId="0" borderId="8" xfId="3" applyNumberFormat="1" applyFont="1" applyFill="1" applyBorder="1" applyAlignment="1" applyProtection="1">
      <alignment vertical="center"/>
    </xf>
    <xf numFmtId="164" fontId="5" fillId="0" borderId="14" xfId="0" applyNumberFormat="1" applyFont="1" applyBorder="1" applyAlignment="1" applyProtection="1">
      <alignment vertical="center"/>
      <protection locked="0"/>
    </xf>
    <xf numFmtId="0" fontId="3" fillId="0" borderId="16" xfId="0" applyFont="1" applyBorder="1" applyAlignment="1">
      <alignment vertical="center"/>
    </xf>
    <xf numFmtId="164" fontId="5" fillId="0" borderId="9" xfId="0" applyNumberFormat="1" applyFont="1" applyBorder="1" applyAlignment="1">
      <alignment vertical="center"/>
    </xf>
    <xf numFmtId="10" fontId="5" fillId="0" borderId="9" xfId="3" applyNumberFormat="1" applyFont="1" applyFill="1" applyBorder="1" applyAlignment="1" applyProtection="1">
      <alignment vertical="center"/>
    </xf>
    <xf numFmtId="164" fontId="5" fillId="0" borderId="9" xfId="0" applyNumberFormat="1" applyFont="1" applyBorder="1" applyAlignment="1" applyProtection="1">
      <alignment vertical="center"/>
      <protection locked="0"/>
    </xf>
    <xf numFmtId="164" fontId="5" fillId="0" borderId="17" xfId="0" applyNumberFormat="1" applyFont="1" applyBorder="1" applyAlignment="1" applyProtection="1">
      <alignment vertical="center"/>
      <protection locked="0"/>
    </xf>
    <xf numFmtId="0" fontId="5" fillId="3" borderId="7" xfId="0" applyFont="1" applyFill="1" applyBorder="1" applyAlignment="1">
      <alignment vertical="center"/>
    </xf>
    <xf numFmtId="0" fontId="5" fillId="3" borderId="13" xfId="0" applyFont="1" applyFill="1" applyBorder="1" applyAlignment="1">
      <alignment vertical="center"/>
    </xf>
    <xf numFmtId="165" fontId="4" fillId="3" borderId="1" xfId="2" applyNumberFormat="1" applyFont="1" applyFill="1" applyBorder="1" applyAlignment="1" applyProtection="1">
      <alignment vertical="center"/>
    </xf>
    <xf numFmtId="165" fontId="4" fillId="3" borderId="7" xfId="2" applyNumberFormat="1" applyFont="1" applyFill="1" applyBorder="1" applyAlignment="1" applyProtection="1">
      <alignment vertical="center"/>
    </xf>
    <xf numFmtId="165" fontId="4" fillId="3" borderId="13" xfId="2" applyNumberFormat="1" applyFont="1" applyFill="1" applyBorder="1" applyAlignment="1" applyProtection="1">
      <alignment vertical="center"/>
    </xf>
    <xf numFmtId="0" fontId="3" fillId="0" borderId="13" xfId="0" applyFont="1" applyBorder="1" applyAlignment="1">
      <alignment vertical="center"/>
    </xf>
    <xf numFmtId="0" fontId="3" fillId="0" borderId="12" xfId="0" applyFont="1" applyBorder="1"/>
    <xf numFmtId="0" fontId="3" fillId="0" borderId="7" xfId="0" applyFont="1" applyBorder="1"/>
    <xf numFmtId="0" fontId="21" fillId="0" borderId="0" xfId="0" applyFont="1" applyAlignment="1">
      <alignment horizontal="left" vertical="center"/>
    </xf>
    <xf numFmtId="165" fontId="4" fillId="3" borderId="6" xfId="2" applyNumberFormat="1" applyFont="1" applyFill="1" applyBorder="1" applyAlignment="1">
      <alignment horizontal="right" vertical="center"/>
    </xf>
    <xf numFmtId="165" fontId="5" fillId="5" borderId="1" xfId="2" applyNumberFormat="1" applyFont="1" applyFill="1" applyBorder="1" applyAlignment="1">
      <alignment vertical="center"/>
    </xf>
    <xf numFmtId="165" fontId="4" fillId="5" borderId="11" xfId="2" applyNumberFormat="1" applyFont="1" applyFill="1" applyBorder="1" applyAlignment="1">
      <alignment vertical="center"/>
    </xf>
    <xf numFmtId="0" fontId="5" fillId="0" borderId="12" xfId="0" applyFont="1" applyBorder="1"/>
    <xf numFmtId="0" fontId="5" fillId="0" borderId="7" xfId="0" applyFont="1" applyBorder="1"/>
    <xf numFmtId="0" fontId="21" fillId="4" borderId="0" xfId="0" applyFont="1" applyFill="1" applyAlignment="1">
      <alignment vertical="center" wrapText="1"/>
    </xf>
    <xf numFmtId="0" fontId="21" fillId="0" borderId="0" xfId="0" applyFont="1" applyAlignment="1">
      <alignment vertical="center" wrapText="1"/>
    </xf>
    <xf numFmtId="0" fontId="21" fillId="4" borderId="0" xfId="0" applyFont="1" applyFill="1" applyAlignment="1">
      <alignment horizontal="left"/>
    </xf>
    <xf numFmtId="0" fontId="21" fillId="0" borderId="0" xfId="0" applyFont="1" applyAlignment="1">
      <alignment horizontal="center"/>
    </xf>
    <xf numFmtId="9" fontId="7" fillId="0" borderId="18" xfId="1" applyNumberFormat="1" applyFont="1" applyFill="1" applyBorder="1" applyAlignment="1" applyProtection="1">
      <alignment horizontal="center" vertical="center"/>
      <protection locked="0"/>
    </xf>
    <xf numFmtId="49" fontId="4" fillId="4" borderId="0" xfId="0" applyNumberFormat="1" applyFont="1" applyFill="1" applyAlignment="1">
      <alignment horizontal="left" vertical="center"/>
    </xf>
    <xf numFmtId="0" fontId="5" fillId="0" borderId="1" xfId="0" applyFont="1" applyBorder="1" applyAlignment="1">
      <alignment vertical="center"/>
    </xf>
    <xf numFmtId="0" fontId="4" fillId="0" borderId="1" xfId="0" applyFont="1" applyBorder="1" applyAlignment="1">
      <alignment horizontal="center" vertical="center" wrapText="1"/>
    </xf>
    <xf numFmtId="0" fontId="33" fillId="0" borderId="0" xfId="4" applyFill="1" applyAlignment="1">
      <alignment horizontal="center"/>
    </xf>
    <xf numFmtId="0" fontId="4" fillId="0" borderId="0" xfId="0" applyFont="1" applyAlignment="1">
      <alignment wrapText="1"/>
    </xf>
    <xf numFmtId="0" fontId="35" fillId="0" borderId="0" xfId="4" applyFont="1" applyFill="1" applyBorder="1" applyAlignment="1">
      <alignment horizontal="left"/>
    </xf>
    <xf numFmtId="0" fontId="34" fillId="0" borderId="0" xfId="4" applyFont="1" applyFill="1" applyBorder="1" applyAlignment="1">
      <alignment horizontal="left"/>
    </xf>
    <xf numFmtId="0" fontId="21" fillId="4" borderId="21" xfId="0" applyFont="1" applyFill="1" applyBorder="1" applyAlignment="1">
      <alignment horizontal="left" wrapText="1"/>
    </xf>
    <xf numFmtId="49" fontId="21" fillId="4" borderId="10" xfId="0" applyNumberFormat="1" applyFont="1" applyFill="1" applyBorder="1" applyAlignment="1">
      <alignment horizontal="left" vertical="center"/>
    </xf>
    <xf numFmtId="0" fontId="21" fillId="4" borderId="10" xfId="0" applyFont="1" applyFill="1" applyBorder="1" applyAlignment="1">
      <alignment horizontal="left" vertical="center" wrapText="1"/>
    </xf>
    <xf numFmtId="0" fontId="3" fillId="0" borderId="8" xfId="0" applyFont="1" applyBorder="1" applyAlignment="1">
      <alignment horizontal="left" vertical="center"/>
    </xf>
    <xf numFmtId="0" fontId="3" fillId="0" borderId="0" xfId="0" applyFont="1" applyProtection="1">
      <protection locked="0"/>
    </xf>
    <xf numFmtId="10" fontId="5" fillId="0" borderId="1" xfId="3" applyNumberFormat="1" applyFont="1" applyFill="1" applyBorder="1" applyAlignment="1" applyProtection="1">
      <alignment vertical="center"/>
    </xf>
    <xf numFmtId="10" fontId="5" fillId="0" borderId="2" xfId="3" applyNumberFormat="1" applyFont="1" applyFill="1" applyBorder="1" applyAlignment="1" applyProtection="1">
      <alignment vertical="center"/>
    </xf>
    <xf numFmtId="0" fontId="18" fillId="0" borderId="0" xfId="0" applyFont="1" applyAlignment="1" applyProtection="1">
      <alignment horizontal="center" vertical="center" wrapText="1"/>
      <protection locked="0"/>
    </xf>
    <xf numFmtId="4" fontId="5" fillId="0" borderId="0" xfId="0" applyNumberFormat="1" applyFont="1" applyAlignment="1" applyProtection="1">
      <alignment horizontal="center" vertical="center"/>
      <protection locked="0"/>
    </xf>
    <xf numFmtId="165" fontId="5" fillId="0" borderId="0" xfId="2" applyNumberFormat="1" applyFont="1" applyFill="1" applyBorder="1" applyAlignment="1" applyProtection="1">
      <alignment horizontal="center" vertical="center"/>
      <protection locked="0"/>
    </xf>
    <xf numFmtId="165" fontId="4" fillId="3" borderId="1" xfId="2" applyNumberFormat="1" applyFont="1" applyFill="1" applyBorder="1" applyAlignment="1">
      <alignment horizontal="right" vertical="center"/>
    </xf>
    <xf numFmtId="0" fontId="29" fillId="4" borderId="2" xfId="0" applyFont="1" applyFill="1" applyBorder="1" applyAlignment="1">
      <alignment horizontal="center" vertical="center" wrapText="1"/>
    </xf>
    <xf numFmtId="4" fontId="29" fillId="4" borderId="2" xfId="0" applyNumberFormat="1" applyFont="1" applyFill="1" applyBorder="1" applyAlignment="1">
      <alignment horizontal="center" vertical="center" wrapText="1"/>
    </xf>
    <xf numFmtId="164" fontId="29" fillId="4" borderId="1" xfId="0" applyNumberFormat="1" applyFont="1" applyFill="1" applyBorder="1" applyAlignment="1">
      <alignment horizontal="center" vertical="center"/>
    </xf>
    <xf numFmtId="164" fontId="29" fillId="4" borderId="2" xfId="0" applyNumberFormat="1" applyFont="1" applyFill="1" applyBorder="1" applyAlignment="1">
      <alignment horizontal="center" vertical="center"/>
    </xf>
    <xf numFmtId="0" fontId="3" fillId="0" borderId="1" xfId="0" applyFont="1" applyBorder="1" applyAlignment="1">
      <alignment wrapText="1"/>
    </xf>
    <xf numFmtId="9" fontId="7" fillId="0" borderId="6" xfId="1" applyNumberFormat="1" applyFont="1" applyFill="1" applyBorder="1" applyAlignment="1" applyProtection="1">
      <alignment horizontal="center" vertical="center"/>
      <protection locked="0"/>
    </xf>
    <xf numFmtId="49" fontId="7" fillId="0" borderId="6" xfId="1" applyNumberFormat="1" applyFont="1" applyFill="1" applyBorder="1" applyAlignment="1" applyProtection="1">
      <alignment horizontal="center" vertical="center"/>
      <protection locked="0"/>
    </xf>
    <xf numFmtId="49" fontId="38" fillId="4" borderId="0" xfId="0" applyNumberFormat="1" applyFont="1" applyFill="1" applyAlignment="1">
      <alignment horizontal="center" vertical="top"/>
    </xf>
    <xf numFmtId="49" fontId="40" fillId="4" borderId="1" xfId="0" applyNumberFormat="1" applyFont="1" applyFill="1" applyBorder="1" applyAlignment="1">
      <alignment horizontal="left" vertical="center"/>
    </xf>
    <xf numFmtId="165" fontId="5" fillId="0" borderId="1" xfId="2" applyNumberFormat="1" applyFont="1" applyFill="1" applyBorder="1" applyAlignment="1" applyProtection="1">
      <alignment horizontal="right" vertical="center" wrapText="1"/>
    </xf>
    <xf numFmtId="0" fontId="21" fillId="4" borderId="0" xfId="0" applyFont="1" applyFill="1" applyAlignment="1">
      <alignment horizontal="left" vertical="center" wrapText="1"/>
    </xf>
    <xf numFmtId="0" fontId="32" fillId="4" borderId="0" xfId="0" applyFont="1" applyFill="1" applyAlignment="1">
      <alignment horizontal="left" vertical="center" wrapText="1"/>
    </xf>
    <xf numFmtId="0" fontId="32" fillId="4" borderId="0" xfId="0" applyFont="1" applyFill="1" applyAlignment="1">
      <alignment vertical="center"/>
    </xf>
    <xf numFmtId="0" fontId="21" fillId="4" borderId="12"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4" borderId="13" xfId="0" applyFont="1" applyFill="1" applyBorder="1" applyAlignment="1">
      <alignment horizontal="left" vertical="center" wrapText="1"/>
    </xf>
    <xf numFmtId="49" fontId="12" fillId="0" borderId="0" xfId="0" applyNumberFormat="1" applyFont="1" applyAlignment="1">
      <alignment horizontal="left" vertical="center"/>
    </xf>
    <xf numFmtId="0" fontId="12" fillId="0" borderId="0" xfId="0" applyFont="1" applyAlignment="1">
      <alignment horizontal="left" vertical="center"/>
    </xf>
    <xf numFmtId="0" fontId="30" fillId="0" borderId="0" xfId="0" applyFont="1" applyAlignment="1">
      <alignment horizontal="left" vertical="center" wrapText="1"/>
    </xf>
    <xf numFmtId="0" fontId="14" fillId="0" borderId="0" xfId="0" applyFont="1" applyAlignment="1">
      <alignment horizontal="left" vertical="center"/>
    </xf>
    <xf numFmtId="0" fontId="3" fillId="0" borderId="12"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4" fillId="0" borderId="12" xfId="0" applyFont="1" applyBorder="1" applyAlignment="1">
      <alignment horizontal="left" vertical="center" wrapText="1"/>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left" vertical="center" wrapText="1"/>
    </xf>
    <xf numFmtId="0" fontId="3" fillId="0" borderId="13" xfId="0" applyFont="1" applyBorder="1" applyAlignment="1">
      <alignment horizontal="left" vertical="center" wrapText="1"/>
    </xf>
    <xf numFmtId="0" fontId="2" fillId="0" borderId="0" xfId="0" applyFont="1" applyAlignment="1">
      <alignment horizontal="center"/>
    </xf>
    <xf numFmtId="0" fontId="25" fillId="4" borderId="0" xfId="0" applyFont="1" applyFill="1" applyAlignment="1">
      <alignment horizontal="center" vertical="center" wrapText="1"/>
    </xf>
    <xf numFmtId="0" fontId="25" fillId="4" borderId="0" xfId="0" applyFont="1" applyFill="1" applyAlignment="1">
      <alignment horizontal="center"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13" xfId="0" applyFont="1" applyBorder="1" applyAlignment="1">
      <alignment horizontal="left" vertical="center"/>
    </xf>
    <xf numFmtId="0" fontId="4" fillId="0" borderId="0" xfId="0" applyFont="1" applyAlignment="1">
      <alignment horizontal="left" vertical="center" wrapText="1"/>
    </xf>
    <xf numFmtId="0" fontId="4" fillId="0" borderId="21"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32" fillId="4" borderId="0" xfId="0" applyFont="1" applyFill="1" applyAlignment="1">
      <alignment horizontal="center" vertical="center" wrapText="1"/>
    </xf>
    <xf numFmtId="0" fontId="32" fillId="4" borderId="0" xfId="0" applyFont="1" applyFill="1" applyAlignment="1">
      <alignment horizontal="center" vertical="center"/>
    </xf>
    <xf numFmtId="0" fontId="21" fillId="4" borderId="12" xfId="0" applyFont="1" applyFill="1" applyBorder="1" applyAlignment="1">
      <alignment horizontal="left" vertical="center"/>
    </xf>
    <xf numFmtId="0" fontId="21" fillId="4" borderId="7" xfId="0" applyFont="1" applyFill="1" applyBorder="1" applyAlignment="1">
      <alignment horizontal="left" vertical="center"/>
    </xf>
    <xf numFmtId="0" fontId="21" fillId="4" borderId="13" xfId="0" applyFont="1" applyFill="1" applyBorder="1" applyAlignment="1">
      <alignment horizontal="left" vertical="center"/>
    </xf>
    <xf numFmtId="0" fontId="23"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left" vertical="center" wrapText="1"/>
    </xf>
    <xf numFmtId="0" fontId="3" fillId="0" borderId="1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6" fillId="3" borderId="12" xfId="0" applyFont="1" applyFill="1" applyBorder="1" applyAlignment="1">
      <alignment horizontal="left" vertical="center"/>
    </xf>
    <xf numFmtId="0" fontId="6" fillId="3" borderId="7" xfId="0" applyFont="1" applyFill="1" applyBorder="1" applyAlignment="1">
      <alignment horizontal="left" vertical="center"/>
    </xf>
    <xf numFmtId="0" fontId="6" fillId="0" borderId="12" xfId="0" applyFont="1" applyBorder="1" applyAlignment="1">
      <alignment horizontal="left" vertical="center"/>
    </xf>
    <xf numFmtId="0" fontId="6" fillId="0" borderId="7" xfId="0" applyFont="1" applyBorder="1" applyAlignment="1">
      <alignment horizontal="left" vertical="center"/>
    </xf>
    <xf numFmtId="0" fontId="6" fillId="0" borderId="13" xfId="0" applyFont="1" applyBorder="1" applyAlignment="1">
      <alignment horizontal="left" vertical="center"/>
    </xf>
    <xf numFmtId="0" fontId="4" fillId="3" borderId="12" xfId="0" applyFont="1" applyFill="1" applyBorder="1" applyAlignment="1">
      <alignment horizontal="left" vertical="center"/>
    </xf>
    <xf numFmtId="0" fontId="4" fillId="3" borderId="7" xfId="0" applyFont="1" applyFill="1" applyBorder="1" applyAlignment="1">
      <alignment horizontal="left" vertical="center"/>
    </xf>
  </cellXfs>
  <cellStyles count="5">
    <cellStyle name="Lien hypertexte" xfId="4" builtinId="8"/>
    <cellStyle name="Milliers" xfId="1" builtinId="3"/>
    <cellStyle name="Monétaire" xfId="2" builtinId="4"/>
    <cellStyle name="Normal" xfId="0" builtinId="0"/>
    <cellStyle name="Pourcentage" xfId="3" builtinId="5"/>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25401</xdr:colOff>
      <xdr:row>1</xdr:row>
      <xdr:rowOff>25506</xdr:rowOff>
    </xdr:from>
    <xdr:to>
      <xdr:col>1</xdr:col>
      <xdr:colOff>1379106</xdr:colOff>
      <xdr:row>4</xdr:row>
      <xdr:rowOff>65281</xdr:rowOff>
    </xdr:to>
    <xdr:pic>
      <xdr:nvPicPr>
        <xdr:cNvPr id="2" name="Image 1">
          <a:extLst>
            <a:ext uri="{FF2B5EF4-FFF2-40B4-BE49-F238E27FC236}">
              <a16:creationId xmlns:a16="http://schemas.microsoft.com/office/drawing/2014/main" id="{76AEC3F5-A9DB-434B-ABCB-9FD15572F885}"/>
            </a:ext>
          </a:extLst>
        </xdr:cNvPr>
        <xdr:cNvPicPr>
          <a:picLocks noChangeAspect="1"/>
        </xdr:cNvPicPr>
      </xdr:nvPicPr>
      <xdr:blipFill>
        <a:blip xmlns:r="http://schemas.openxmlformats.org/officeDocument/2006/relationships" r:embed="rId1"/>
        <a:stretch>
          <a:fillRect/>
        </a:stretch>
      </xdr:blipFill>
      <xdr:spPr>
        <a:xfrm>
          <a:off x="432378" y="224665"/>
          <a:ext cx="1360055" cy="617625"/>
        </a:xfrm>
        <a:prstGeom prst="rect">
          <a:avLst/>
        </a:prstGeom>
      </xdr:spPr>
    </xdr:pic>
    <xdr:clientData/>
  </xdr:two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limatsol-plus@environnement.gouv.qc.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4A3AE-EF6D-401D-B8B4-150B34716357}">
  <sheetPr codeName="Feuil1">
    <pageSetUpPr fitToPage="1"/>
  </sheetPr>
  <dimension ref="A1:AD244"/>
  <sheetViews>
    <sheetView tabSelected="1" zoomScale="112" zoomScaleNormal="112" zoomScalePageLayoutView="110" workbookViewId="0">
      <selection activeCell="H9" sqref="H9"/>
    </sheetView>
  </sheetViews>
  <sheetFormatPr baseColWidth="10" defaultColWidth="0" defaultRowHeight="12.5" x14ac:dyDescent="0.25"/>
  <cols>
    <col min="1" max="1" width="7.453125" style="16" customWidth="1"/>
    <col min="2" max="2" width="57.453125" style="11" customWidth="1"/>
    <col min="3" max="3" width="8.453125" style="11" customWidth="1"/>
    <col min="4" max="4" width="15" style="11" bestFit="1" customWidth="1"/>
    <col min="5" max="5" width="17" style="11" bestFit="1" customWidth="1"/>
    <col min="6" max="6" width="15.54296875" style="11" bestFit="1" customWidth="1"/>
    <col min="7" max="7" width="12.7265625" style="11" bestFit="1" customWidth="1"/>
    <col min="8" max="8" width="16.453125" style="11" bestFit="1" customWidth="1"/>
    <col min="9" max="9" width="9.54296875" style="11" bestFit="1" customWidth="1"/>
    <col min="10" max="10" width="14.81640625" style="11" bestFit="1" customWidth="1"/>
    <col min="11" max="11" width="7.1796875" style="9" customWidth="1"/>
    <col min="12" max="12" width="12.453125" style="9" hidden="1" customWidth="1"/>
    <col min="13" max="14" width="11.453125" style="9" hidden="1" customWidth="1"/>
    <col min="15" max="16384" width="11.453125" style="11" hidden="1"/>
  </cols>
  <sheetData>
    <row r="1" spans="1:11" ht="15.5" x14ac:dyDescent="0.35">
      <c r="A1" s="248"/>
      <c r="B1" s="248"/>
      <c r="C1" s="248"/>
      <c r="D1" s="248"/>
      <c r="E1" s="248"/>
      <c r="F1" s="248"/>
      <c r="G1" s="248"/>
      <c r="H1" s="248"/>
      <c r="I1" s="248"/>
      <c r="J1" s="248"/>
      <c r="K1" s="11"/>
    </row>
    <row r="2" spans="1:11" ht="15" customHeight="1" x14ac:dyDescent="0.35">
      <c r="A2" s="12"/>
      <c r="B2" s="12"/>
      <c r="C2" s="249" t="s">
        <v>227</v>
      </c>
      <c r="D2" s="250"/>
      <c r="E2" s="250"/>
      <c r="F2" s="250"/>
      <c r="G2" s="250"/>
      <c r="H2" s="250"/>
      <c r="I2" s="250"/>
      <c r="J2" s="250"/>
      <c r="K2" s="11"/>
    </row>
    <row r="3" spans="1:11" ht="15" customHeight="1" x14ac:dyDescent="0.35">
      <c r="A3" s="13"/>
      <c r="B3" s="13"/>
      <c r="C3" s="250"/>
      <c r="D3" s="250"/>
      <c r="E3" s="250"/>
      <c r="F3" s="250"/>
      <c r="G3" s="250"/>
      <c r="H3" s="250"/>
      <c r="I3" s="250"/>
      <c r="J3" s="250"/>
      <c r="K3" s="11"/>
    </row>
    <row r="4" spans="1:11" ht="15" customHeight="1" x14ac:dyDescent="0.35">
      <c r="A4" s="13"/>
      <c r="B4" s="13"/>
      <c r="C4" s="258" t="s">
        <v>334</v>
      </c>
      <c r="D4" s="259"/>
      <c r="E4" s="259"/>
      <c r="F4" s="259"/>
      <c r="G4" s="259"/>
      <c r="H4" s="259"/>
      <c r="I4" s="259"/>
      <c r="J4" s="259"/>
      <c r="K4" s="11"/>
    </row>
    <row r="5" spans="1:11" ht="15" customHeight="1" x14ac:dyDescent="0.35">
      <c r="A5" s="13"/>
      <c r="B5" s="13"/>
      <c r="C5" s="13"/>
      <c r="D5" s="13"/>
      <c r="E5" s="13"/>
      <c r="F5" s="13"/>
      <c r="G5" s="13"/>
      <c r="H5" s="13"/>
      <c r="I5" s="13"/>
      <c r="J5" s="13"/>
      <c r="K5" s="11"/>
    </row>
    <row r="6" spans="1:11" ht="15" customHeight="1" x14ac:dyDescent="0.35">
      <c r="A6" s="13"/>
      <c r="B6" s="13"/>
      <c r="C6" s="13"/>
      <c r="D6" s="13"/>
      <c r="E6" s="13"/>
      <c r="F6" s="13"/>
      <c r="G6" s="13"/>
      <c r="H6" s="13"/>
      <c r="I6" s="13"/>
      <c r="J6" s="13"/>
      <c r="K6" s="11"/>
    </row>
    <row r="7" spans="1:11" ht="32.5" customHeight="1" x14ac:dyDescent="0.35">
      <c r="A7" s="13"/>
      <c r="B7" s="254" t="s">
        <v>243</v>
      </c>
      <c r="C7" s="254"/>
      <c r="D7" s="254"/>
      <c r="E7" s="254"/>
      <c r="F7" s="254"/>
      <c r="G7" s="205"/>
      <c r="H7" s="205"/>
      <c r="I7" s="205"/>
      <c r="J7" s="205"/>
      <c r="K7" s="11"/>
    </row>
    <row r="8" spans="1:11" ht="15" customHeight="1" x14ac:dyDescent="0.35">
      <c r="A8" s="13"/>
      <c r="B8" s="206" t="s">
        <v>226</v>
      </c>
      <c r="C8" s="13"/>
      <c r="D8" s="13"/>
      <c r="E8" s="13"/>
      <c r="F8" s="13"/>
      <c r="G8" s="13"/>
      <c r="H8" s="13"/>
      <c r="I8" s="13"/>
      <c r="J8" s="13"/>
      <c r="K8" s="11"/>
    </row>
    <row r="9" spans="1:11" ht="15" customHeight="1" thickBot="1" x14ac:dyDescent="0.4">
      <c r="A9" s="13"/>
      <c r="B9" s="207"/>
      <c r="C9" s="13"/>
      <c r="D9" s="13"/>
      <c r="E9" s="13"/>
      <c r="F9" s="13"/>
      <c r="G9" s="13"/>
      <c r="H9" s="13"/>
      <c r="I9" s="13"/>
      <c r="J9" s="13"/>
      <c r="K9" s="11"/>
    </row>
    <row r="10" spans="1:11" ht="44.25" customHeight="1" thickBot="1" x14ac:dyDescent="0.4">
      <c r="A10" s="13"/>
      <c r="B10" s="208" t="s">
        <v>228</v>
      </c>
      <c r="C10" s="255"/>
      <c r="D10" s="256"/>
      <c r="E10" s="256"/>
      <c r="F10" s="256"/>
      <c r="G10" s="256"/>
      <c r="H10" s="257"/>
      <c r="I10" s="13"/>
      <c r="J10" s="13"/>
      <c r="K10" s="11"/>
    </row>
    <row r="11" spans="1:11" ht="25.5" thickBot="1" x14ac:dyDescent="0.4">
      <c r="A11" s="13"/>
      <c r="B11" s="15" t="s">
        <v>246</v>
      </c>
      <c r="C11" s="225" t="s">
        <v>2</v>
      </c>
      <c r="I11" s="12"/>
      <c r="J11" s="12"/>
      <c r="K11" s="11"/>
    </row>
    <row r="12" spans="1:11" ht="25.5" thickBot="1" x14ac:dyDescent="0.4">
      <c r="A12" s="13"/>
      <c r="B12" s="15" t="s">
        <v>308</v>
      </c>
      <c r="C12" s="225" t="s">
        <v>2</v>
      </c>
      <c r="I12" s="12"/>
      <c r="J12" s="12"/>
      <c r="K12" s="11"/>
    </row>
    <row r="13" spans="1:11" ht="15" customHeight="1" x14ac:dyDescent="0.35">
      <c r="A13" s="13"/>
      <c r="B13" s="204"/>
      <c r="C13" s="13"/>
      <c r="D13" s="13"/>
      <c r="E13" s="13"/>
      <c r="F13" s="13"/>
      <c r="G13" s="13"/>
      <c r="H13" s="13"/>
      <c r="I13" s="13"/>
      <c r="J13" s="13"/>
      <c r="K13" s="11"/>
    </row>
    <row r="14" spans="1:11" ht="15" customHeight="1" thickBot="1" x14ac:dyDescent="0.4">
      <c r="A14" s="14"/>
      <c r="B14" s="198" t="s">
        <v>0</v>
      </c>
      <c r="C14" s="199"/>
      <c r="D14" s="199"/>
      <c r="E14" s="199"/>
      <c r="F14" s="199"/>
      <c r="G14" s="199"/>
      <c r="H14" s="199"/>
      <c r="I14" s="14"/>
      <c r="J14" s="13"/>
      <c r="K14" s="11"/>
    </row>
    <row r="15" spans="1:11" ht="38" thickBot="1" x14ac:dyDescent="0.4">
      <c r="A15" s="14"/>
      <c r="B15" s="15" t="s">
        <v>220</v>
      </c>
      <c r="C15" s="224" t="s">
        <v>2</v>
      </c>
      <c r="D15" s="14" t="s">
        <v>1</v>
      </c>
      <c r="E15" s="14"/>
      <c r="F15" s="14"/>
      <c r="G15" s="14"/>
      <c r="H15" s="14"/>
      <c r="I15" s="14"/>
      <c r="J15" s="13"/>
      <c r="K15" s="11"/>
    </row>
    <row r="16" spans="1:11" ht="13.5" thickBot="1" x14ac:dyDescent="0.3">
      <c r="B16" s="17"/>
      <c r="C16" s="200" t="s">
        <v>2</v>
      </c>
      <c r="D16" s="18" t="s">
        <v>3</v>
      </c>
      <c r="K16" s="11"/>
    </row>
    <row r="17" spans="1:30" x14ac:dyDescent="0.25">
      <c r="B17" s="19"/>
      <c r="K17" s="11"/>
    </row>
    <row r="18" spans="1:30" ht="15" customHeight="1" x14ac:dyDescent="0.25">
      <c r="A18" s="132" t="s">
        <v>198</v>
      </c>
      <c r="B18" s="137" t="s">
        <v>206</v>
      </c>
      <c r="C18" s="134"/>
      <c r="D18" s="134"/>
      <c r="E18" s="134"/>
      <c r="F18" s="134"/>
      <c r="G18" s="134"/>
      <c r="H18" s="134"/>
      <c r="I18" s="134"/>
      <c r="J18" s="134"/>
      <c r="K18" s="11"/>
      <c r="L18" s="26"/>
      <c r="M18" s="26"/>
      <c r="N18" s="26"/>
    </row>
    <row r="19" spans="1:30" x14ac:dyDescent="0.25">
      <c r="B19" s="19"/>
      <c r="K19" s="11"/>
    </row>
    <row r="20" spans="1:30" ht="40" customHeight="1" x14ac:dyDescent="0.35">
      <c r="A20" s="129"/>
      <c r="B20" s="232" t="s">
        <v>221</v>
      </c>
      <c r="C20" s="233"/>
      <c r="D20" s="233"/>
      <c r="E20" s="234"/>
      <c r="F20" s="131" t="s">
        <v>4</v>
      </c>
      <c r="G20" s="131" t="s">
        <v>5</v>
      </c>
      <c r="H20" s="131" t="s">
        <v>6</v>
      </c>
      <c r="I20" s="22"/>
      <c r="J20" s="22"/>
      <c r="K20" s="11"/>
      <c r="M20" s="9" t="s">
        <v>1</v>
      </c>
      <c r="N20" s="9" t="s">
        <v>3</v>
      </c>
      <c r="P20"/>
      <c r="Q20" s="23"/>
      <c r="R20" s="23"/>
      <c r="S20" s="23"/>
      <c r="T20" s="23"/>
      <c r="U20" s="23"/>
      <c r="V20" s="23"/>
      <c r="W20" s="23"/>
      <c r="X20" s="23"/>
      <c r="Y20" s="23"/>
      <c r="Z20" s="23"/>
      <c r="AA20" s="23"/>
      <c r="AB20" s="23"/>
      <c r="AC20" s="23"/>
      <c r="AD20"/>
    </row>
    <row r="21" spans="1:30" s="22" customFormat="1" ht="20.149999999999999" customHeight="1" x14ac:dyDescent="0.25">
      <c r="A21" s="36" t="s">
        <v>229</v>
      </c>
      <c r="B21" s="245" t="s">
        <v>7</v>
      </c>
      <c r="C21" s="246"/>
      <c r="D21" s="246"/>
      <c r="E21" s="247"/>
      <c r="F21" s="1"/>
      <c r="G21" s="140">
        <f>M21+N21</f>
        <v>0</v>
      </c>
      <c r="H21" s="141">
        <f>F21+G21</f>
        <v>0</v>
      </c>
      <c r="K21" s="11"/>
      <c r="L21" s="26"/>
      <c r="M21" s="26">
        <f t="shared" ref="M21:M26" si="0">F21*9.975%*(IF(C$15=0%,100%,IF(C$15=50%,50%,IF(C$15=100%,0,0))))</f>
        <v>0</v>
      </c>
      <c r="N21" s="26">
        <f t="shared" ref="N21:N26" si="1">F21*5%*(IF(C$15=0%,100%,IF(C$15=50%,50%,IF(C$15=100%,0,0))))</f>
        <v>0</v>
      </c>
      <c r="P21" s="27"/>
      <c r="Q21" s="28"/>
      <c r="R21" s="28"/>
      <c r="S21" s="28"/>
      <c r="T21" s="28"/>
      <c r="U21" s="28"/>
      <c r="V21" s="28"/>
      <c r="W21" s="28"/>
      <c r="X21" s="28"/>
      <c r="Y21" s="29"/>
      <c r="Z21" s="30"/>
      <c r="AA21" s="30"/>
      <c r="AB21" s="30"/>
      <c r="AC21" s="30"/>
      <c r="AD21" s="31"/>
    </row>
    <row r="22" spans="1:30" s="22" customFormat="1" ht="14.5" x14ac:dyDescent="0.25">
      <c r="A22" s="36" t="s">
        <v>230</v>
      </c>
      <c r="B22" s="251" t="s">
        <v>8</v>
      </c>
      <c r="C22" s="252"/>
      <c r="D22" s="252"/>
      <c r="E22" s="253"/>
      <c r="F22" s="1"/>
      <c r="G22" s="140">
        <f t="shared" ref="G22:G26" si="2">M22+N22</f>
        <v>0</v>
      </c>
      <c r="H22" s="141">
        <f t="shared" ref="H22:H26" si="3">F22+G22</f>
        <v>0</v>
      </c>
      <c r="K22" s="11"/>
      <c r="L22" s="26"/>
      <c r="M22" s="26">
        <f t="shared" si="0"/>
        <v>0</v>
      </c>
      <c r="N22" s="26">
        <f t="shared" si="1"/>
        <v>0</v>
      </c>
      <c r="P22" s="24"/>
      <c r="Q22" s="33"/>
      <c r="R22" s="33"/>
      <c r="S22" s="33"/>
      <c r="T22" s="33"/>
      <c r="U22" s="33"/>
      <c r="V22" s="33"/>
      <c r="W22" s="33"/>
      <c r="X22" s="33"/>
      <c r="Y22" s="34"/>
      <c r="Z22" s="35"/>
      <c r="AA22" s="35"/>
      <c r="AB22" s="35"/>
      <c r="AC22" s="35"/>
      <c r="AD22" s="31"/>
    </row>
    <row r="23" spans="1:30" s="22" customFormat="1" ht="14.5" x14ac:dyDescent="0.25">
      <c r="A23" s="36" t="s">
        <v>231</v>
      </c>
      <c r="B23" s="114" t="s">
        <v>9</v>
      </c>
      <c r="C23" s="125"/>
      <c r="D23" s="126"/>
      <c r="E23" s="124"/>
      <c r="F23" s="1"/>
      <c r="G23" s="140">
        <f t="shared" si="2"/>
        <v>0</v>
      </c>
      <c r="H23" s="141">
        <f t="shared" si="3"/>
        <v>0</v>
      </c>
      <c r="K23" s="11"/>
      <c r="L23" s="26"/>
      <c r="M23" s="26">
        <f t="shared" si="0"/>
        <v>0</v>
      </c>
      <c r="N23" s="26">
        <f t="shared" si="1"/>
        <v>0</v>
      </c>
      <c r="P23" s="36"/>
      <c r="Q23" s="33"/>
      <c r="R23" s="33"/>
      <c r="S23" s="33"/>
      <c r="T23" s="235"/>
      <c r="U23" s="235"/>
      <c r="V23" s="235"/>
      <c r="W23" s="33"/>
      <c r="X23" s="37"/>
      <c r="Y23" s="33"/>
      <c r="Z23" s="33"/>
      <c r="AA23" s="236"/>
      <c r="AB23" s="236"/>
      <c r="AC23" s="236"/>
      <c r="AD23" s="31"/>
    </row>
    <row r="24" spans="1:30" s="22" customFormat="1" ht="14.5" x14ac:dyDescent="0.25">
      <c r="A24" s="36" t="s">
        <v>232</v>
      </c>
      <c r="B24" s="245" t="s">
        <v>10</v>
      </c>
      <c r="C24" s="246"/>
      <c r="D24" s="246"/>
      <c r="E24" s="247"/>
      <c r="F24" s="1"/>
      <c r="G24" s="140">
        <f t="shared" si="2"/>
        <v>0</v>
      </c>
      <c r="H24" s="141">
        <f t="shared" si="3"/>
        <v>0</v>
      </c>
      <c r="K24" s="11"/>
      <c r="L24" s="26"/>
      <c r="M24" s="26">
        <f t="shared" si="0"/>
        <v>0</v>
      </c>
      <c r="N24" s="26">
        <f t="shared" si="1"/>
        <v>0</v>
      </c>
      <c r="P24" s="36"/>
      <c r="Q24" s="33"/>
      <c r="R24" s="33"/>
      <c r="S24" s="33"/>
      <c r="T24" s="235"/>
      <c r="U24" s="235"/>
      <c r="V24" s="235"/>
      <c r="W24" s="33"/>
      <c r="X24" s="37"/>
      <c r="Y24" s="33"/>
      <c r="Z24" s="33"/>
      <c r="AA24" s="236"/>
      <c r="AB24" s="236"/>
      <c r="AC24" s="236"/>
      <c r="AD24" s="31"/>
    </row>
    <row r="25" spans="1:30" s="22" customFormat="1" ht="14.5" x14ac:dyDescent="0.25">
      <c r="A25" s="36" t="s">
        <v>233</v>
      </c>
      <c r="B25" s="245" t="s">
        <v>11</v>
      </c>
      <c r="C25" s="246"/>
      <c r="D25" s="246"/>
      <c r="E25" s="247"/>
      <c r="F25" s="3"/>
      <c r="G25" s="140">
        <f t="shared" si="2"/>
        <v>0</v>
      </c>
      <c r="H25" s="141">
        <f t="shared" si="3"/>
        <v>0</v>
      </c>
      <c r="K25" s="11"/>
      <c r="L25" s="26"/>
      <c r="M25" s="26">
        <f t="shared" si="0"/>
        <v>0</v>
      </c>
      <c r="N25" s="26">
        <f t="shared" si="1"/>
        <v>0</v>
      </c>
      <c r="P25" s="36"/>
      <c r="Q25" s="33"/>
      <c r="R25" s="33"/>
      <c r="S25" s="33"/>
      <c r="T25" s="236"/>
      <c r="U25" s="236"/>
      <c r="V25" s="236"/>
      <c r="W25" s="33"/>
      <c r="X25" s="38"/>
      <c r="Y25" s="33"/>
      <c r="Z25" s="33"/>
      <c r="AA25" s="39"/>
      <c r="AB25" s="39"/>
      <c r="AC25" s="39"/>
      <c r="AD25" s="31"/>
    </row>
    <row r="26" spans="1:30" s="22" customFormat="1" ht="15" thickBot="1" x14ac:dyDescent="0.3">
      <c r="A26" s="36" t="s">
        <v>234</v>
      </c>
      <c r="B26" s="239" t="s">
        <v>12</v>
      </c>
      <c r="C26" s="240"/>
      <c r="D26" s="240"/>
      <c r="E26" s="241"/>
      <c r="F26" s="4"/>
      <c r="G26" s="140">
        <f t="shared" si="2"/>
        <v>0</v>
      </c>
      <c r="H26" s="141">
        <f t="shared" si="3"/>
        <v>0</v>
      </c>
      <c r="K26" s="11"/>
      <c r="L26" s="26"/>
      <c r="M26" s="26">
        <f t="shared" si="0"/>
        <v>0</v>
      </c>
      <c r="N26" s="26">
        <f t="shared" si="1"/>
        <v>0</v>
      </c>
      <c r="P26" s="24"/>
      <c r="Q26" s="33"/>
      <c r="R26" s="33"/>
      <c r="S26" s="33"/>
      <c r="T26" s="33"/>
      <c r="U26" s="33"/>
      <c r="V26" s="33"/>
      <c r="W26" s="33"/>
      <c r="X26" s="37"/>
      <c r="Y26" s="33"/>
      <c r="Z26" s="33"/>
      <c r="AA26" s="39"/>
      <c r="AB26" s="40"/>
      <c r="AC26" s="40"/>
      <c r="AD26" s="31"/>
    </row>
    <row r="27" spans="1:30" s="22" customFormat="1" ht="20.149999999999999" customHeight="1" thickTop="1" x14ac:dyDescent="0.25">
      <c r="A27" s="20"/>
      <c r="B27" s="242" t="s">
        <v>13</v>
      </c>
      <c r="C27" s="243"/>
      <c r="D27" s="243"/>
      <c r="E27" s="244"/>
      <c r="F27" s="142">
        <f>SUM(F21:F26)</f>
        <v>0</v>
      </c>
      <c r="G27" s="142">
        <f>SUM(G21:G26)</f>
        <v>0</v>
      </c>
      <c r="H27" s="143">
        <f>SUM(H21:H26)</f>
        <v>0</v>
      </c>
      <c r="K27" s="11"/>
      <c r="L27" s="26"/>
      <c r="M27" s="26"/>
      <c r="N27" s="26"/>
      <c r="P27" s="36"/>
      <c r="Q27" s="33"/>
      <c r="R27" s="33"/>
      <c r="S27" s="33"/>
      <c r="T27" s="238" t="s">
        <v>197</v>
      </c>
      <c r="U27" s="238"/>
      <c r="V27" s="238"/>
      <c r="W27" s="33"/>
      <c r="X27" s="33"/>
      <c r="Y27" s="35"/>
      <c r="Z27" s="35"/>
      <c r="AA27" s="39"/>
      <c r="AB27" s="39"/>
      <c r="AC27" s="39"/>
      <c r="AD27" s="31"/>
    </row>
    <row r="28" spans="1:30" s="22" customFormat="1" ht="20.149999999999999" customHeight="1" x14ac:dyDescent="0.25">
      <c r="A28" s="20"/>
      <c r="B28" s="41" t="s">
        <v>194</v>
      </c>
      <c r="C28" s="36"/>
      <c r="D28" s="42"/>
      <c r="E28" s="43"/>
      <c r="F28" s="44"/>
      <c r="G28" s="44"/>
      <c r="H28" s="44"/>
      <c r="K28" s="11"/>
      <c r="L28" s="26"/>
      <c r="M28" s="26"/>
      <c r="N28" s="26"/>
      <c r="P28" s="45"/>
      <c r="Q28" s="40"/>
      <c r="R28" s="40"/>
      <c r="S28" s="40"/>
      <c r="T28" s="40"/>
      <c r="U28" s="39"/>
      <c r="V28" s="39"/>
      <c r="W28" s="46"/>
      <c r="X28" s="47"/>
      <c r="Y28" s="47"/>
      <c r="Z28" s="47"/>
      <c r="AA28" s="47"/>
      <c r="AB28" s="47"/>
      <c r="AC28" s="47"/>
      <c r="AD28" s="31"/>
    </row>
    <row r="29" spans="1:30" s="22" customFormat="1" ht="23.15" customHeight="1" x14ac:dyDescent="0.25">
      <c r="A29" s="48"/>
      <c r="B29" s="237" t="s">
        <v>14</v>
      </c>
      <c r="C29" s="237"/>
      <c r="D29" s="49"/>
      <c r="E29" s="49"/>
      <c r="F29" s="50"/>
      <c r="G29" s="50"/>
      <c r="H29" s="50"/>
      <c r="K29" s="11"/>
      <c r="L29" s="26"/>
      <c r="M29" s="26"/>
      <c r="N29" s="26"/>
      <c r="P29" s="31"/>
      <c r="Q29" s="28"/>
      <c r="R29" s="28"/>
      <c r="S29" s="28"/>
      <c r="T29" s="47"/>
      <c r="U29" s="47"/>
      <c r="V29" s="47"/>
      <c r="W29" s="28"/>
      <c r="X29" s="47"/>
      <c r="Y29" s="47"/>
      <c r="Z29" s="47"/>
      <c r="AA29" s="47"/>
      <c r="AB29" s="47"/>
      <c r="AC29" s="47"/>
      <c r="AD29" s="31"/>
    </row>
    <row r="30" spans="1:30" s="22" customFormat="1" ht="20.149999999999999" customHeight="1" x14ac:dyDescent="0.25">
      <c r="A30" s="20"/>
      <c r="B30" s="51" t="s">
        <v>188</v>
      </c>
      <c r="C30" s="24"/>
      <c r="D30" s="25"/>
      <c r="E30" s="52"/>
      <c r="F30" s="141">
        <f>IF(F201&lt;=30000,F201*70%,21000)</f>
        <v>0</v>
      </c>
      <c r="G30" s="141">
        <f>M30+N30</f>
        <v>0</v>
      </c>
      <c r="H30" s="141">
        <f>F30+G30</f>
        <v>0</v>
      </c>
      <c r="K30" s="11"/>
      <c r="L30" s="26"/>
      <c r="M30" s="26">
        <f t="shared" ref="M30:M32" si="4">F30*9.975%*(IF(C$15=0%,100%,IF(C$15=50%,50%,IF(C$15=100%,0,0))))</f>
        <v>0</v>
      </c>
      <c r="N30" s="26">
        <f t="shared" ref="N30:N32" si="5">F30*5%*(IF(C$15=0%,100%,IF(C$15=50%,50%,IF(C$15=100%,0,0))))</f>
        <v>0</v>
      </c>
      <c r="P30" s="31"/>
      <c r="Q30" s="31"/>
      <c r="R30" s="31"/>
      <c r="S30" s="31"/>
      <c r="T30" s="31"/>
      <c r="U30" s="31"/>
      <c r="V30" s="31"/>
      <c r="W30" s="31"/>
      <c r="X30" s="31"/>
      <c r="Y30" s="31"/>
      <c r="Z30" s="31"/>
      <c r="AA30" s="31"/>
      <c r="AB30" s="31"/>
      <c r="AC30" s="31"/>
      <c r="AD30" s="31"/>
    </row>
    <row r="31" spans="1:30" s="22" customFormat="1" ht="20.149999999999999" customHeight="1" x14ac:dyDescent="0.25">
      <c r="A31" s="20"/>
      <c r="B31" s="54" t="s">
        <v>318</v>
      </c>
      <c r="C31" s="24"/>
      <c r="D31" s="25"/>
      <c r="E31" s="52"/>
      <c r="F31" s="141">
        <f>IF(F201&gt;100000,21000,IF(F201&lt;30000.1,0,(F201-30000)*30%))</f>
        <v>0</v>
      </c>
      <c r="G31" s="141">
        <f t="shared" ref="G31:G32" si="6">M31+N31</f>
        <v>0</v>
      </c>
      <c r="H31" s="141">
        <f t="shared" ref="H31:H32" si="7">F31+G31</f>
        <v>0</v>
      </c>
      <c r="K31" s="11"/>
      <c r="L31" s="26"/>
      <c r="M31" s="26">
        <f t="shared" si="4"/>
        <v>0</v>
      </c>
      <c r="N31" s="26">
        <f t="shared" si="5"/>
        <v>0</v>
      </c>
      <c r="P31" s="31"/>
      <c r="Q31" s="31"/>
      <c r="R31" s="31"/>
      <c r="S31" s="31"/>
      <c r="T31" s="31"/>
      <c r="U31" s="31"/>
      <c r="V31" s="31"/>
      <c r="W31" s="31"/>
      <c r="X31" s="31"/>
      <c r="Y31" s="31"/>
      <c r="Z31" s="31"/>
      <c r="AA31" s="31"/>
      <c r="AB31" s="31"/>
      <c r="AC31" s="31"/>
      <c r="AD31" s="31"/>
    </row>
    <row r="32" spans="1:30" s="22" customFormat="1" ht="20.149999999999999" customHeight="1" x14ac:dyDescent="0.25">
      <c r="A32" s="20"/>
      <c r="B32" s="54" t="s">
        <v>15</v>
      </c>
      <c r="C32" s="24"/>
      <c r="D32" s="25"/>
      <c r="E32" s="52"/>
      <c r="F32" s="141">
        <f>IF(F201&gt;100000,(F201-100000)*15%,0)</f>
        <v>0</v>
      </c>
      <c r="G32" s="141">
        <f t="shared" si="6"/>
        <v>0</v>
      </c>
      <c r="H32" s="141">
        <f t="shared" si="7"/>
        <v>0</v>
      </c>
      <c r="K32" s="11"/>
      <c r="L32" s="26"/>
      <c r="M32" s="26">
        <f t="shared" si="4"/>
        <v>0</v>
      </c>
      <c r="N32" s="26">
        <f t="shared" si="5"/>
        <v>0</v>
      </c>
      <c r="Q32" s="31"/>
      <c r="R32" s="31"/>
      <c r="S32" s="31"/>
      <c r="T32" s="31"/>
      <c r="U32" s="31"/>
      <c r="V32" s="31"/>
      <c r="W32" s="31"/>
      <c r="X32" s="31"/>
      <c r="Y32" s="31"/>
      <c r="Z32" s="31"/>
      <c r="AA32" s="31"/>
      <c r="AB32" s="31"/>
      <c r="AC32" s="31"/>
      <c r="AD32" s="31"/>
    </row>
    <row r="33" spans="1:30" s="59" customFormat="1" ht="24.65" customHeight="1" x14ac:dyDescent="0.25">
      <c r="A33" s="55"/>
      <c r="B33" s="56" t="s">
        <v>16</v>
      </c>
      <c r="C33" s="57"/>
      <c r="D33" s="25"/>
      <c r="E33" s="52"/>
      <c r="F33" s="53"/>
      <c r="G33" s="53"/>
      <c r="H33" s="58"/>
      <c r="I33" s="58"/>
      <c r="K33" s="11"/>
      <c r="L33" s="26"/>
      <c r="M33" s="26"/>
      <c r="N33" s="26"/>
      <c r="Q33" s="60"/>
      <c r="R33" s="60"/>
      <c r="S33" s="60"/>
      <c r="T33" s="60"/>
      <c r="U33" s="60"/>
      <c r="V33" s="60"/>
      <c r="W33" s="60"/>
      <c r="X33" s="60"/>
      <c r="Y33" s="60"/>
      <c r="Z33" s="60"/>
      <c r="AA33" s="60"/>
      <c r="AD33" s="60"/>
    </row>
    <row r="34" spans="1:30" s="22" customFormat="1" ht="38.5" customHeight="1" x14ac:dyDescent="0.25">
      <c r="A34" s="129" t="s">
        <v>198</v>
      </c>
      <c r="B34" s="232" t="s">
        <v>214</v>
      </c>
      <c r="C34" s="233"/>
      <c r="D34" s="233"/>
      <c r="E34" s="233"/>
      <c r="F34" s="127" t="s">
        <v>245</v>
      </c>
      <c r="G34" s="128" t="s">
        <v>5</v>
      </c>
      <c r="H34" s="127" t="s">
        <v>187</v>
      </c>
      <c r="I34" s="128" t="s">
        <v>66</v>
      </c>
      <c r="J34" s="128" t="s">
        <v>41</v>
      </c>
      <c r="K34" s="11"/>
      <c r="L34" s="26"/>
      <c r="M34" s="26"/>
      <c r="N34" s="26"/>
      <c r="Q34" s="31"/>
      <c r="R34" s="31"/>
      <c r="S34" s="31"/>
      <c r="T34" s="31"/>
      <c r="U34" s="31"/>
      <c r="V34" s="31"/>
      <c r="W34" s="31"/>
      <c r="X34" s="31"/>
      <c r="Y34" s="31"/>
      <c r="Z34" s="31"/>
      <c r="AA34" s="31"/>
      <c r="AD34" s="31"/>
    </row>
    <row r="35" spans="1:30" s="22" customFormat="1" ht="20.149999999999999" customHeight="1" x14ac:dyDescent="0.25">
      <c r="A35" s="20"/>
      <c r="B35" s="197"/>
      <c r="C35" s="197"/>
      <c r="D35" s="197"/>
      <c r="E35" s="197"/>
      <c r="F35" s="141">
        <f>IF(F27&gt;(F30+F31+F32),(F30+F31+F32),F27)</f>
        <v>0</v>
      </c>
      <c r="G35" s="141">
        <f>M35+N35</f>
        <v>0</v>
      </c>
      <c r="H35" s="141">
        <f>IF(H27&gt;(H30+H31+H32),(H30+H31+H32),H27)</f>
        <v>0</v>
      </c>
      <c r="I35" s="144">
        <v>0.5</v>
      </c>
      <c r="J35" s="141">
        <f>H35*I35</f>
        <v>0</v>
      </c>
      <c r="K35" s="11"/>
      <c r="L35" s="26"/>
      <c r="M35" s="26">
        <f t="shared" ref="M35" si="8">F35*9.975%*(IF(C$15=0%,100%,IF(C$15=50%,50%,IF(C$15=100%,0,0))))</f>
        <v>0</v>
      </c>
      <c r="N35" s="26">
        <f t="shared" ref="N35" si="9">F35*5%*(IF(C$15=0%,100%,IF(C$15=50%,50%,IF(C$15=100%,0,0))))</f>
        <v>0</v>
      </c>
      <c r="AD35" s="31"/>
    </row>
    <row r="36" spans="1:30" ht="15" customHeight="1" x14ac:dyDescent="0.25">
      <c r="A36" s="151"/>
      <c r="B36" s="135"/>
      <c r="C36" s="136"/>
      <c r="D36" s="136"/>
      <c r="E36" s="136"/>
      <c r="F36" s="136"/>
      <c r="G36" s="136"/>
      <c r="H36" s="136"/>
      <c r="I36" s="136"/>
      <c r="J36" s="136"/>
      <c r="K36" s="11"/>
      <c r="L36" s="26"/>
      <c r="M36" s="26"/>
      <c r="N36" s="26"/>
    </row>
    <row r="37" spans="1:30" s="32" customFormat="1" ht="37.5" customHeight="1" x14ac:dyDescent="0.25">
      <c r="A37" s="129" t="s">
        <v>199</v>
      </c>
      <c r="B37" s="130" t="s">
        <v>222</v>
      </c>
      <c r="C37" s="219" t="s">
        <v>17</v>
      </c>
      <c r="D37" s="220" t="s">
        <v>18</v>
      </c>
      <c r="E37" s="127" t="s">
        <v>19</v>
      </c>
      <c r="F37" s="221" t="s">
        <v>4</v>
      </c>
      <c r="G37" s="221" t="s">
        <v>5</v>
      </c>
      <c r="H37" s="127" t="s">
        <v>6</v>
      </c>
      <c r="I37" s="128" t="s">
        <v>66</v>
      </c>
      <c r="J37" s="128" t="s">
        <v>41</v>
      </c>
      <c r="K37" s="11"/>
      <c r="L37" s="26"/>
      <c r="M37" s="26"/>
      <c r="N37" s="26"/>
    </row>
    <row r="38" spans="1:30" s="32" customFormat="1" ht="13" x14ac:dyDescent="0.25">
      <c r="A38" s="62" t="s">
        <v>200</v>
      </c>
      <c r="B38" s="64" t="s">
        <v>202</v>
      </c>
      <c r="C38" s="65"/>
      <c r="D38" s="66"/>
      <c r="E38" s="6"/>
      <c r="F38" s="145">
        <f t="shared" ref="F38:F39" si="10">D38*E38</f>
        <v>0</v>
      </c>
      <c r="G38" s="140">
        <f t="shared" ref="G38:G39" si="11">M38+N38</f>
        <v>0</v>
      </c>
      <c r="H38" s="141">
        <f t="shared" ref="H38:H39" si="12">F38+G38</f>
        <v>0</v>
      </c>
      <c r="I38" s="144">
        <v>0.5</v>
      </c>
      <c r="J38" s="141">
        <f>H38*I38</f>
        <v>0</v>
      </c>
      <c r="K38" s="11"/>
      <c r="L38" s="26"/>
      <c r="M38" s="26">
        <f t="shared" ref="M38:M39" si="13">F38*9.975%*(IF(C$15=0%,100%,IF(C$15=50%,50%,IF(C$15=100%,0,0))))</f>
        <v>0</v>
      </c>
      <c r="N38" s="26">
        <f t="shared" ref="N38:N39" si="14">F38*5%*(IF(C$15=0%,100%,IF(C$15=50%,50%,IF(C$15=100%,0,0))))</f>
        <v>0</v>
      </c>
    </row>
    <row r="39" spans="1:30" s="32" customFormat="1" ht="13" x14ac:dyDescent="0.25">
      <c r="A39" s="62" t="s">
        <v>201</v>
      </c>
      <c r="B39" s="64" t="s">
        <v>203</v>
      </c>
      <c r="C39" s="65"/>
      <c r="D39" s="66"/>
      <c r="E39" s="6"/>
      <c r="F39" s="145">
        <f t="shared" si="10"/>
        <v>0</v>
      </c>
      <c r="G39" s="140">
        <f t="shared" si="11"/>
        <v>0</v>
      </c>
      <c r="H39" s="141">
        <f t="shared" si="12"/>
        <v>0</v>
      </c>
      <c r="I39" s="144">
        <v>0.5</v>
      </c>
      <c r="J39" s="141">
        <f t="shared" ref="J39" si="15">H39*I39</f>
        <v>0</v>
      </c>
      <c r="K39" s="11"/>
      <c r="L39" s="26"/>
      <c r="M39" s="26">
        <f t="shared" si="13"/>
        <v>0</v>
      </c>
      <c r="N39" s="26">
        <f t="shared" si="14"/>
        <v>0</v>
      </c>
    </row>
    <row r="40" spans="1:30" s="32" customFormat="1" ht="13" x14ac:dyDescent="0.25">
      <c r="A40" s="62" t="s">
        <v>205</v>
      </c>
      <c r="B40" s="64" t="s">
        <v>204</v>
      </c>
      <c r="C40" s="65"/>
      <c r="D40" s="66"/>
      <c r="E40" s="6"/>
      <c r="F40" s="145">
        <f t="shared" ref="F40" si="16">D40*E40</f>
        <v>0</v>
      </c>
      <c r="G40" s="140">
        <f t="shared" ref="G40" si="17">M40+N40</f>
        <v>0</v>
      </c>
      <c r="H40" s="141">
        <f t="shared" ref="H40" si="18">F40+G40</f>
        <v>0</v>
      </c>
      <c r="I40" s="144">
        <v>0.5</v>
      </c>
      <c r="J40" s="141">
        <f t="shared" ref="J40" si="19">H40*I40</f>
        <v>0</v>
      </c>
      <c r="K40" s="11"/>
      <c r="L40" s="26"/>
      <c r="M40" s="26">
        <f t="shared" ref="M40" si="20">F40*9.975%*(IF(C$15=0%,100%,IF(C$15=50%,50%,IF(C$15=100%,0,0))))</f>
        <v>0</v>
      </c>
      <c r="N40" s="26">
        <f t="shared" ref="N40" si="21">F40*5%*(IF(C$15=0%,100%,IF(C$15=50%,50%,IF(C$15=100%,0,0))))</f>
        <v>0</v>
      </c>
    </row>
    <row r="41" spans="1:30" ht="15" customHeight="1" x14ac:dyDescent="0.25">
      <c r="A41" s="151"/>
      <c r="B41" s="135"/>
      <c r="C41" s="136"/>
      <c r="D41" s="136"/>
      <c r="E41" s="136"/>
      <c r="F41" s="136"/>
      <c r="G41" s="136"/>
      <c r="H41" s="136"/>
      <c r="I41" s="136"/>
      <c r="J41" s="136"/>
      <c r="K41" s="11"/>
      <c r="L41" s="26"/>
      <c r="M41" s="26"/>
      <c r="N41" s="26"/>
    </row>
    <row r="42" spans="1:30" s="22" customFormat="1" ht="38.5" customHeight="1" x14ac:dyDescent="0.25">
      <c r="A42" s="201"/>
      <c r="B42" s="196" t="s">
        <v>189</v>
      </c>
      <c r="C42" s="196"/>
      <c r="D42" s="196"/>
      <c r="E42" s="196"/>
      <c r="F42" s="221" t="s">
        <v>4</v>
      </c>
      <c r="G42" s="221" t="s">
        <v>5</v>
      </c>
      <c r="H42" s="127" t="s">
        <v>6</v>
      </c>
      <c r="I42" s="128" t="s">
        <v>66</v>
      </c>
      <c r="J42" s="128" t="s">
        <v>41</v>
      </c>
      <c r="K42" s="11"/>
      <c r="L42" s="26"/>
      <c r="M42" s="26"/>
      <c r="N42" s="26"/>
      <c r="Q42" s="31"/>
      <c r="R42" s="31"/>
      <c r="S42" s="31"/>
      <c r="T42" s="31"/>
      <c r="U42" s="31"/>
      <c r="V42" s="31"/>
      <c r="W42" s="31"/>
      <c r="X42" s="31"/>
      <c r="Y42" s="31"/>
      <c r="Z42" s="31"/>
      <c r="AA42" s="31"/>
      <c r="AD42" s="31"/>
    </row>
    <row r="43" spans="1:30" s="22" customFormat="1" ht="20.149999999999999" customHeight="1" x14ac:dyDescent="0.25">
      <c r="A43" s="20"/>
      <c r="B43" s="197"/>
      <c r="C43" s="197"/>
      <c r="D43" s="197"/>
      <c r="E43" s="197"/>
      <c r="F43" s="141">
        <f>SUM(F35,F38:F40)</f>
        <v>0</v>
      </c>
      <c r="G43" s="141">
        <f>SUM(G35,G38:G40)</f>
        <v>0</v>
      </c>
      <c r="H43" s="141">
        <f>SUM(H35,H38:H40)</f>
        <v>0</v>
      </c>
      <c r="I43" s="144">
        <v>0.5</v>
      </c>
      <c r="J43" s="141">
        <f>SUM(J35,J38:J40)</f>
        <v>0</v>
      </c>
      <c r="K43" s="11"/>
      <c r="L43" s="26"/>
      <c r="M43" s="26"/>
      <c r="N43" s="26"/>
      <c r="AD43" s="31"/>
    </row>
    <row r="44" spans="1:30" s="22" customFormat="1" ht="12.65" customHeight="1" x14ac:dyDescent="0.25">
      <c r="K44" s="11"/>
      <c r="L44" s="26"/>
      <c r="M44" s="26"/>
      <c r="N44" s="26"/>
    </row>
    <row r="45" spans="1:30" ht="87" customHeight="1" x14ac:dyDescent="0.25">
      <c r="A45" s="132"/>
      <c r="B45" s="232" t="s">
        <v>311</v>
      </c>
      <c r="C45" s="233"/>
      <c r="D45" s="233"/>
      <c r="E45" s="234"/>
      <c r="F45" s="134"/>
      <c r="G45" s="134"/>
      <c r="H45" s="134"/>
      <c r="I45" s="134"/>
      <c r="J45" s="134"/>
      <c r="K45" s="11"/>
      <c r="L45" s="26"/>
      <c r="M45" s="26"/>
      <c r="N45" s="26"/>
    </row>
    <row r="46" spans="1:30" ht="15" customHeight="1" x14ac:dyDescent="0.25">
      <c r="A46" s="151"/>
      <c r="B46" s="135"/>
      <c r="C46" s="136"/>
      <c r="D46" s="136"/>
      <c r="E46" s="136"/>
      <c r="F46" s="136"/>
      <c r="G46" s="136"/>
      <c r="H46" s="136"/>
      <c r="I46" s="136"/>
      <c r="J46" s="136"/>
      <c r="K46" s="11"/>
      <c r="L46" s="26"/>
      <c r="M46" s="26"/>
      <c r="N46" s="26"/>
    </row>
    <row r="47" spans="1:30" ht="15" customHeight="1" x14ac:dyDescent="0.25">
      <c r="A47" s="132" t="s">
        <v>43</v>
      </c>
      <c r="B47" s="133" t="s">
        <v>42</v>
      </c>
      <c r="C47" s="136"/>
      <c r="D47" s="136"/>
      <c r="E47" s="136"/>
      <c r="F47" s="136"/>
      <c r="G47" s="136"/>
      <c r="H47" s="136"/>
      <c r="I47" s="136"/>
      <c r="J47" s="136"/>
      <c r="K47" s="11"/>
      <c r="L47" s="26"/>
      <c r="M47" s="26"/>
      <c r="N47" s="26"/>
    </row>
    <row r="48" spans="1:30" s="32" customFormat="1" ht="37.5" customHeight="1" x14ac:dyDescent="0.25">
      <c r="A48" s="129" t="s">
        <v>63</v>
      </c>
      <c r="B48" s="130" t="s">
        <v>44</v>
      </c>
      <c r="C48" s="219" t="s">
        <v>17</v>
      </c>
      <c r="D48" s="220" t="s">
        <v>18</v>
      </c>
      <c r="E48" s="127" t="s">
        <v>19</v>
      </c>
      <c r="F48" s="221" t="s">
        <v>4</v>
      </c>
      <c r="G48" s="221" t="s">
        <v>5</v>
      </c>
      <c r="H48" s="127" t="s">
        <v>6</v>
      </c>
      <c r="I48" s="128" t="s">
        <v>66</v>
      </c>
      <c r="J48" s="128" t="s">
        <v>41</v>
      </c>
      <c r="K48" s="11"/>
      <c r="L48" s="26"/>
      <c r="M48" s="26"/>
      <c r="N48" s="26"/>
    </row>
    <row r="49" spans="1:14" s="32" customFormat="1" ht="25" x14ac:dyDescent="0.25">
      <c r="A49" s="62" t="s">
        <v>45</v>
      </c>
      <c r="B49" s="64" t="s">
        <v>46</v>
      </c>
      <c r="C49" s="65" t="s">
        <v>40</v>
      </c>
      <c r="D49" s="66"/>
      <c r="E49" s="6"/>
      <c r="F49" s="145">
        <f t="shared" ref="F49:F60" si="22">D49*E49</f>
        <v>0</v>
      </c>
      <c r="G49" s="140">
        <f t="shared" ref="G49:G52" si="23">M49+N49</f>
        <v>0</v>
      </c>
      <c r="H49" s="141">
        <f t="shared" ref="H49:H52" si="24">F49+G49</f>
        <v>0</v>
      </c>
      <c r="I49" s="144">
        <v>0.75</v>
      </c>
      <c r="J49" s="141">
        <f>H49*I49</f>
        <v>0</v>
      </c>
      <c r="K49" s="11"/>
      <c r="L49" s="26"/>
      <c r="M49" s="26">
        <f t="shared" ref="M49:M60" si="25">F49*9.975%*(IF(C$15=0%,100%,IF(C$15=50%,50%,IF(C$15=100%,0,0))))</f>
        <v>0</v>
      </c>
      <c r="N49" s="26">
        <f t="shared" ref="N49:N60" si="26">F49*5%*(IF(C$15=0%,100%,IF(C$15=50%,50%,IF(C$15=100%,0,0))))</f>
        <v>0</v>
      </c>
    </row>
    <row r="50" spans="1:14" s="32" customFormat="1" ht="25" x14ac:dyDescent="0.25">
      <c r="A50" s="62" t="s">
        <v>47</v>
      </c>
      <c r="B50" s="64" t="s">
        <v>48</v>
      </c>
      <c r="C50" s="65" t="s">
        <v>40</v>
      </c>
      <c r="D50" s="66"/>
      <c r="E50" s="6"/>
      <c r="F50" s="145">
        <f t="shared" si="22"/>
        <v>0</v>
      </c>
      <c r="G50" s="140">
        <f t="shared" si="23"/>
        <v>0</v>
      </c>
      <c r="H50" s="141">
        <f t="shared" si="24"/>
        <v>0</v>
      </c>
      <c r="I50" s="144">
        <v>0.75</v>
      </c>
      <c r="J50" s="141">
        <f t="shared" ref="J50:J60" si="27">H50*I50</f>
        <v>0</v>
      </c>
      <c r="K50" s="11"/>
      <c r="L50" s="26"/>
      <c r="M50" s="26">
        <f t="shared" si="25"/>
        <v>0</v>
      </c>
      <c r="N50" s="26">
        <f t="shared" si="26"/>
        <v>0</v>
      </c>
    </row>
    <row r="51" spans="1:14" s="32" customFormat="1" ht="37.5" x14ac:dyDescent="0.25">
      <c r="A51" s="62" t="s">
        <v>49</v>
      </c>
      <c r="B51" s="64" t="s">
        <v>319</v>
      </c>
      <c r="C51" s="65" t="s">
        <v>40</v>
      </c>
      <c r="D51" s="66"/>
      <c r="E51" s="6"/>
      <c r="F51" s="145">
        <f t="shared" si="22"/>
        <v>0</v>
      </c>
      <c r="G51" s="140">
        <f t="shared" si="23"/>
        <v>0</v>
      </c>
      <c r="H51" s="141">
        <f t="shared" si="24"/>
        <v>0</v>
      </c>
      <c r="I51" s="144">
        <v>0.5</v>
      </c>
      <c r="J51" s="141">
        <f t="shared" si="27"/>
        <v>0</v>
      </c>
      <c r="K51" s="11"/>
      <c r="L51" s="26"/>
      <c r="M51" s="26">
        <f t="shared" si="25"/>
        <v>0</v>
      </c>
      <c r="N51" s="26">
        <f t="shared" si="26"/>
        <v>0</v>
      </c>
    </row>
    <row r="52" spans="1:14" s="32" customFormat="1" ht="37.5" x14ac:dyDescent="0.25">
      <c r="A52" s="62" t="s">
        <v>50</v>
      </c>
      <c r="B52" s="64" t="s">
        <v>320</v>
      </c>
      <c r="C52" s="65" t="s">
        <v>40</v>
      </c>
      <c r="D52" s="66"/>
      <c r="E52" s="6"/>
      <c r="F52" s="145">
        <f t="shared" si="22"/>
        <v>0</v>
      </c>
      <c r="G52" s="140">
        <f t="shared" si="23"/>
        <v>0</v>
      </c>
      <c r="H52" s="141">
        <f t="shared" si="24"/>
        <v>0</v>
      </c>
      <c r="I52" s="144">
        <v>0.15</v>
      </c>
      <c r="J52" s="141">
        <f t="shared" si="27"/>
        <v>0</v>
      </c>
      <c r="K52" s="11"/>
      <c r="L52" s="26"/>
      <c r="M52" s="26">
        <f t="shared" si="25"/>
        <v>0</v>
      </c>
      <c r="N52" s="26">
        <f t="shared" si="26"/>
        <v>0</v>
      </c>
    </row>
    <row r="53" spans="1:14" s="32" customFormat="1" ht="37.5" x14ac:dyDescent="0.25">
      <c r="A53" s="62" t="s">
        <v>51</v>
      </c>
      <c r="B53" s="64" t="s">
        <v>52</v>
      </c>
      <c r="C53" s="65" t="s">
        <v>40</v>
      </c>
      <c r="D53" s="66"/>
      <c r="E53" s="6"/>
      <c r="F53" s="145">
        <f t="shared" si="22"/>
        <v>0</v>
      </c>
      <c r="G53" s="140">
        <f t="shared" ref="G53:G56" si="28">M53+N53</f>
        <v>0</v>
      </c>
      <c r="H53" s="141">
        <f t="shared" ref="H53:H56" si="29">F53+G53</f>
        <v>0</v>
      </c>
      <c r="I53" s="144">
        <v>0.75</v>
      </c>
      <c r="J53" s="141">
        <f t="shared" si="27"/>
        <v>0</v>
      </c>
      <c r="K53" s="11"/>
      <c r="L53" s="26"/>
      <c r="M53" s="26">
        <f t="shared" si="25"/>
        <v>0</v>
      </c>
      <c r="N53" s="26">
        <f t="shared" si="26"/>
        <v>0</v>
      </c>
    </row>
    <row r="54" spans="1:14" s="32" customFormat="1" ht="37.5" x14ac:dyDescent="0.25">
      <c r="A54" s="62" t="s">
        <v>53</v>
      </c>
      <c r="B54" s="64" t="s">
        <v>54</v>
      </c>
      <c r="C54" s="65" t="s">
        <v>40</v>
      </c>
      <c r="D54" s="66"/>
      <c r="E54" s="6"/>
      <c r="F54" s="145">
        <f t="shared" si="22"/>
        <v>0</v>
      </c>
      <c r="G54" s="140">
        <f t="shared" si="28"/>
        <v>0</v>
      </c>
      <c r="H54" s="141">
        <f t="shared" si="29"/>
        <v>0</v>
      </c>
      <c r="I54" s="144">
        <v>0.75</v>
      </c>
      <c r="J54" s="141">
        <f t="shared" si="27"/>
        <v>0</v>
      </c>
      <c r="K54" s="11"/>
      <c r="L54" s="26"/>
      <c r="M54" s="26">
        <f t="shared" si="25"/>
        <v>0</v>
      </c>
      <c r="N54" s="26">
        <f t="shared" si="26"/>
        <v>0</v>
      </c>
    </row>
    <row r="55" spans="1:14" s="32" customFormat="1" ht="50" x14ac:dyDescent="0.25">
      <c r="A55" s="62" t="s">
        <v>55</v>
      </c>
      <c r="B55" s="64" t="s">
        <v>321</v>
      </c>
      <c r="C55" s="65" t="s">
        <v>40</v>
      </c>
      <c r="D55" s="66"/>
      <c r="E55" s="6"/>
      <c r="F55" s="145">
        <f t="shared" si="22"/>
        <v>0</v>
      </c>
      <c r="G55" s="140">
        <f t="shared" si="28"/>
        <v>0</v>
      </c>
      <c r="H55" s="141">
        <f t="shared" si="29"/>
        <v>0</v>
      </c>
      <c r="I55" s="144">
        <v>0.5</v>
      </c>
      <c r="J55" s="141">
        <f t="shared" si="27"/>
        <v>0</v>
      </c>
      <c r="K55" s="11"/>
      <c r="L55" s="26"/>
      <c r="M55" s="26">
        <f t="shared" si="25"/>
        <v>0</v>
      </c>
      <c r="N55" s="26">
        <f t="shared" si="26"/>
        <v>0</v>
      </c>
    </row>
    <row r="56" spans="1:14" s="32" customFormat="1" ht="50" x14ac:dyDescent="0.25">
      <c r="A56" s="62" t="s">
        <v>56</v>
      </c>
      <c r="B56" s="64" t="s">
        <v>322</v>
      </c>
      <c r="C56" s="65" t="s">
        <v>40</v>
      </c>
      <c r="D56" s="66"/>
      <c r="E56" s="6"/>
      <c r="F56" s="145">
        <f t="shared" si="22"/>
        <v>0</v>
      </c>
      <c r="G56" s="140">
        <f t="shared" si="28"/>
        <v>0</v>
      </c>
      <c r="H56" s="141">
        <f t="shared" si="29"/>
        <v>0</v>
      </c>
      <c r="I56" s="144">
        <v>0.15</v>
      </c>
      <c r="J56" s="141">
        <f t="shared" si="27"/>
        <v>0</v>
      </c>
      <c r="K56" s="11"/>
      <c r="L56" s="26"/>
      <c r="M56" s="26">
        <f t="shared" si="25"/>
        <v>0</v>
      </c>
      <c r="N56" s="26">
        <f t="shared" si="26"/>
        <v>0</v>
      </c>
    </row>
    <row r="57" spans="1:14" s="32" customFormat="1" ht="37.5" x14ac:dyDescent="0.25">
      <c r="A57" s="62" t="s">
        <v>57</v>
      </c>
      <c r="B57" s="64" t="s">
        <v>58</v>
      </c>
      <c r="C57" s="65" t="s">
        <v>40</v>
      </c>
      <c r="D57" s="66"/>
      <c r="E57" s="6"/>
      <c r="F57" s="145">
        <f t="shared" si="22"/>
        <v>0</v>
      </c>
      <c r="G57" s="140">
        <f t="shared" ref="G57:G60" si="30">M57+N57</f>
        <v>0</v>
      </c>
      <c r="H57" s="141">
        <f t="shared" ref="H57:H60" si="31">F57+G57</f>
        <v>0</v>
      </c>
      <c r="I57" s="144">
        <v>0</v>
      </c>
      <c r="J57" s="141">
        <f t="shared" si="27"/>
        <v>0</v>
      </c>
      <c r="K57" s="11"/>
      <c r="L57" s="26"/>
      <c r="M57" s="26">
        <f t="shared" si="25"/>
        <v>0</v>
      </c>
      <c r="N57" s="26">
        <f t="shared" si="26"/>
        <v>0</v>
      </c>
    </row>
    <row r="58" spans="1:14" s="32" customFormat="1" ht="13" x14ac:dyDescent="0.25">
      <c r="A58" s="62" t="s">
        <v>59</v>
      </c>
      <c r="B58" s="64" t="s">
        <v>215</v>
      </c>
      <c r="C58" s="65" t="s">
        <v>40</v>
      </c>
      <c r="D58" s="66"/>
      <c r="E58" s="6"/>
      <c r="F58" s="145">
        <f t="shared" si="22"/>
        <v>0</v>
      </c>
      <c r="G58" s="140">
        <f t="shared" si="30"/>
        <v>0</v>
      </c>
      <c r="H58" s="141">
        <f t="shared" si="31"/>
        <v>0</v>
      </c>
      <c r="I58" s="144">
        <v>0</v>
      </c>
      <c r="J58" s="141">
        <f t="shared" si="27"/>
        <v>0</v>
      </c>
      <c r="K58" s="11"/>
      <c r="L58" s="26"/>
      <c r="M58" s="26">
        <f t="shared" si="25"/>
        <v>0</v>
      </c>
      <c r="N58" s="26">
        <f t="shared" si="26"/>
        <v>0</v>
      </c>
    </row>
    <row r="59" spans="1:14" s="32" customFormat="1" ht="37.5" x14ac:dyDescent="0.25">
      <c r="A59" s="62" t="s">
        <v>60</v>
      </c>
      <c r="B59" s="64" t="s">
        <v>275</v>
      </c>
      <c r="C59" s="65" t="s">
        <v>40</v>
      </c>
      <c r="D59" s="66"/>
      <c r="E59" s="6"/>
      <c r="F59" s="145">
        <f t="shared" si="22"/>
        <v>0</v>
      </c>
      <c r="G59" s="140">
        <f t="shared" si="30"/>
        <v>0</v>
      </c>
      <c r="H59" s="141">
        <f t="shared" si="31"/>
        <v>0</v>
      </c>
      <c r="I59" s="144">
        <v>0.75</v>
      </c>
      <c r="J59" s="141">
        <f t="shared" si="27"/>
        <v>0</v>
      </c>
      <c r="K59" s="11"/>
      <c r="L59" s="26"/>
      <c r="M59" s="26">
        <f t="shared" si="25"/>
        <v>0</v>
      </c>
      <c r="N59" s="26">
        <f t="shared" si="26"/>
        <v>0</v>
      </c>
    </row>
    <row r="60" spans="1:14" s="32" customFormat="1" ht="37.5" x14ac:dyDescent="0.25">
      <c r="A60" s="62" t="s">
        <v>61</v>
      </c>
      <c r="B60" s="64" t="s">
        <v>276</v>
      </c>
      <c r="C60" s="65" t="s">
        <v>40</v>
      </c>
      <c r="D60" s="66"/>
      <c r="E60" s="6"/>
      <c r="F60" s="145">
        <f t="shared" si="22"/>
        <v>0</v>
      </c>
      <c r="G60" s="140">
        <f t="shared" si="30"/>
        <v>0</v>
      </c>
      <c r="H60" s="141">
        <f t="shared" si="31"/>
        <v>0</v>
      </c>
      <c r="I60" s="144">
        <v>0.75</v>
      </c>
      <c r="J60" s="141">
        <f t="shared" si="27"/>
        <v>0</v>
      </c>
      <c r="K60" s="11"/>
      <c r="L60" s="26"/>
      <c r="M60" s="26">
        <f t="shared" si="25"/>
        <v>0</v>
      </c>
      <c r="N60" s="26">
        <f t="shared" si="26"/>
        <v>0</v>
      </c>
    </row>
    <row r="61" spans="1:14" s="22" customFormat="1" ht="12.65" customHeight="1" x14ac:dyDescent="0.25">
      <c r="K61" s="11"/>
      <c r="L61" s="26"/>
      <c r="M61" s="26"/>
      <c r="N61" s="26"/>
    </row>
    <row r="62" spans="1:14" s="32" customFormat="1" ht="37.5" customHeight="1" x14ac:dyDescent="0.25">
      <c r="A62" s="129" t="s">
        <v>62</v>
      </c>
      <c r="B62" s="130" t="s">
        <v>223</v>
      </c>
      <c r="C62" s="219" t="s">
        <v>17</v>
      </c>
      <c r="D62" s="220" t="s">
        <v>18</v>
      </c>
      <c r="E62" s="127" t="s">
        <v>19</v>
      </c>
      <c r="F62" s="221" t="s">
        <v>4</v>
      </c>
      <c r="G62" s="221" t="s">
        <v>5</v>
      </c>
      <c r="H62" s="127" t="s">
        <v>6</v>
      </c>
      <c r="I62" s="128" t="s">
        <v>66</v>
      </c>
      <c r="J62" s="128" t="s">
        <v>41</v>
      </c>
      <c r="K62" s="11"/>
      <c r="L62" s="26"/>
      <c r="M62" s="26"/>
      <c r="N62" s="26"/>
    </row>
    <row r="63" spans="1:14" s="32" customFormat="1" ht="50" x14ac:dyDescent="0.25">
      <c r="A63" s="62" t="s">
        <v>64</v>
      </c>
      <c r="B63" s="64" t="s">
        <v>277</v>
      </c>
      <c r="C63" s="65" t="s">
        <v>40</v>
      </c>
      <c r="D63" s="66"/>
      <c r="E63" s="6"/>
      <c r="F63" s="145">
        <f>D63*E63</f>
        <v>0</v>
      </c>
      <c r="G63" s="140">
        <f>M63+N63</f>
        <v>0</v>
      </c>
      <c r="H63" s="141">
        <f t="shared" ref="H63:H64" si="32">F63+G63</f>
        <v>0</v>
      </c>
      <c r="I63" s="144">
        <v>0.75</v>
      </c>
      <c r="J63" s="141">
        <f>H63*I63</f>
        <v>0</v>
      </c>
      <c r="K63" s="11"/>
      <c r="L63" s="26"/>
      <c r="M63" s="26">
        <f>F63*9.975%*(IF(C$15=0%,100%,IF(C$15=50%,50%,IF(C$15=100%,0,0))))</f>
        <v>0</v>
      </c>
      <c r="N63" s="26">
        <f>F63*5%*(IF(C$15=0%,100%,IF(C$15=50%,50%,IF(C$15=100%,0,0))))</f>
        <v>0</v>
      </c>
    </row>
    <row r="64" spans="1:14" s="32" customFormat="1" ht="50" x14ac:dyDescent="0.25">
      <c r="A64" s="62" t="s">
        <v>65</v>
      </c>
      <c r="B64" s="64" t="s">
        <v>278</v>
      </c>
      <c r="C64" s="65" t="s">
        <v>40</v>
      </c>
      <c r="D64" s="66"/>
      <c r="E64" s="6"/>
      <c r="F64" s="145">
        <f>D64*E64</f>
        <v>0</v>
      </c>
      <c r="G64" s="140">
        <f>M64+N64</f>
        <v>0</v>
      </c>
      <c r="H64" s="141">
        <f t="shared" si="32"/>
        <v>0</v>
      </c>
      <c r="I64" s="144">
        <v>0.75</v>
      </c>
      <c r="J64" s="141">
        <f>H64*I64</f>
        <v>0</v>
      </c>
      <c r="K64" s="11"/>
      <c r="L64" s="26"/>
      <c r="M64" s="26">
        <f>F64*9.975%*(IF(C$15=0%,100%,IF(C$15=50%,50%,IF(C$15=100%,0,0))))</f>
        <v>0</v>
      </c>
      <c r="N64" s="26">
        <f>F64*5%*(IF(C$15=0%,100%,IF(C$15=50%,50%,IF(C$15=100%,0,0))))</f>
        <v>0</v>
      </c>
    </row>
    <row r="65" spans="1:14" s="22" customFormat="1" ht="24" customHeight="1" x14ac:dyDescent="0.25">
      <c r="A65" s="211"/>
      <c r="B65" s="211"/>
      <c r="C65" s="211"/>
      <c r="D65" s="211"/>
      <c r="E65" s="211"/>
      <c r="F65" s="211"/>
      <c r="G65" s="211"/>
      <c r="H65" s="211"/>
      <c r="I65" s="211"/>
      <c r="J65" s="211"/>
      <c r="K65" s="11"/>
      <c r="L65" s="26"/>
      <c r="M65" s="26"/>
      <c r="N65" s="26"/>
    </row>
    <row r="66" spans="1:14" s="32" customFormat="1" ht="37.5" customHeight="1" x14ac:dyDescent="0.25">
      <c r="A66" s="209" t="s">
        <v>67</v>
      </c>
      <c r="B66" s="210" t="s">
        <v>68</v>
      </c>
      <c r="C66" s="219" t="s">
        <v>17</v>
      </c>
      <c r="D66" s="220" t="s">
        <v>18</v>
      </c>
      <c r="E66" s="127" t="s">
        <v>19</v>
      </c>
      <c r="F66" s="221" t="s">
        <v>4</v>
      </c>
      <c r="G66" s="221" t="s">
        <v>5</v>
      </c>
      <c r="H66" s="127" t="s">
        <v>6</v>
      </c>
      <c r="I66" s="128" t="s">
        <v>66</v>
      </c>
      <c r="J66" s="128" t="s">
        <v>41</v>
      </c>
      <c r="K66" s="11"/>
      <c r="L66" s="26"/>
      <c r="M66" s="26"/>
      <c r="N66" s="26"/>
    </row>
    <row r="67" spans="1:14" s="32" customFormat="1" ht="25" x14ac:dyDescent="0.25">
      <c r="A67" s="62" t="s">
        <v>69</v>
      </c>
      <c r="B67" s="64" t="s">
        <v>279</v>
      </c>
      <c r="C67" s="65" t="s">
        <v>40</v>
      </c>
      <c r="D67" s="66"/>
      <c r="E67" s="6"/>
      <c r="F67" s="145">
        <f t="shared" ref="F67:F77" si="33">D67*E67</f>
        <v>0</v>
      </c>
      <c r="G67" s="140">
        <f t="shared" ref="G67:G77" si="34">M67+N67</f>
        <v>0</v>
      </c>
      <c r="H67" s="141">
        <f t="shared" ref="H67:H77" si="35">F67+G67</f>
        <v>0</v>
      </c>
      <c r="I67" s="144">
        <v>0.75</v>
      </c>
      <c r="J67" s="141">
        <f>H67*I67</f>
        <v>0</v>
      </c>
      <c r="K67" s="11"/>
      <c r="L67" s="26"/>
      <c r="M67" s="26">
        <f t="shared" ref="M67:M77" si="36">F67*9.975%*(IF(C$15=0%,100%,IF(C$15=50%,50%,IF(C$15=100%,0,0))))</f>
        <v>0</v>
      </c>
      <c r="N67" s="26">
        <f t="shared" ref="N67:N77" si="37">F67*5%*(IF(C$15=0%,100%,IF(C$15=50%,50%,IF(C$15=100%,0,0))))</f>
        <v>0</v>
      </c>
    </row>
    <row r="68" spans="1:14" s="32" customFormat="1" ht="37.5" x14ac:dyDescent="0.25">
      <c r="A68" s="62" t="s">
        <v>70</v>
      </c>
      <c r="B68" s="64" t="s">
        <v>280</v>
      </c>
      <c r="C68" s="65" t="s">
        <v>40</v>
      </c>
      <c r="D68" s="66"/>
      <c r="E68" s="6"/>
      <c r="F68" s="145">
        <f t="shared" si="33"/>
        <v>0</v>
      </c>
      <c r="G68" s="140">
        <f t="shared" si="34"/>
        <v>0</v>
      </c>
      <c r="H68" s="141">
        <f t="shared" si="35"/>
        <v>0</v>
      </c>
      <c r="I68" s="144">
        <v>0.75</v>
      </c>
      <c r="J68" s="141">
        <f t="shared" ref="J68:J77" si="38">H68*I68</f>
        <v>0</v>
      </c>
      <c r="K68" s="11"/>
      <c r="L68" s="26"/>
      <c r="M68" s="26">
        <f t="shared" si="36"/>
        <v>0</v>
      </c>
      <c r="N68" s="26">
        <f t="shared" si="37"/>
        <v>0</v>
      </c>
    </row>
    <row r="69" spans="1:14" s="32" customFormat="1" ht="25" x14ac:dyDescent="0.25">
      <c r="A69" s="62" t="s">
        <v>71</v>
      </c>
      <c r="B69" s="64" t="s">
        <v>207</v>
      </c>
      <c r="C69" s="65" t="s">
        <v>40</v>
      </c>
      <c r="D69" s="66"/>
      <c r="E69" s="6"/>
      <c r="F69" s="145">
        <f t="shared" si="33"/>
        <v>0</v>
      </c>
      <c r="G69" s="140">
        <f t="shared" si="34"/>
        <v>0</v>
      </c>
      <c r="H69" s="141">
        <f t="shared" si="35"/>
        <v>0</v>
      </c>
      <c r="I69" s="144">
        <v>0</v>
      </c>
      <c r="J69" s="141">
        <f t="shared" si="38"/>
        <v>0</v>
      </c>
      <c r="K69" s="11"/>
      <c r="L69" s="26"/>
      <c r="M69" s="26">
        <f t="shared" si="36"/>
        <v>0</v>
      </c>
      <c r="N69" s="26">
        <f t="shared" si="37"/>
        <v>0</v>
      </c>
    </row>
    <row r="70" spans="1:14" s="32" customFormat="1" ht="37.5" x14ac:dyDescent="0.25">
      <c r="A70" s="62" t="s">
        <v>72</v>
      </c>
      <c r="B70" s="64" t="s">
        <v>323</v>
      </c>
      <c r="C70" s="65" t="s">
        <v>40</v>
      </c>
      <c r="D70" s="66"/>
      <c r="E70" s="6"/>
      <c r="F70" s="145">
        <f t="shared" si="33"/>
        <v>0</v>
      </c>
      <c r="G70" s="140">
        <f t="shared" si="34"/>
        <v>0</v>
      </c>
      <c r="H70" s="141">
        <f t="shared" si="35"/>
        <v>0</v>
      </c>
      <c r="I70" s="144">
        <v>0.5</v>
      </c>
      <c r="J70" s="141">
        <f t="shared" si="38"/>
        <v>0</v>
      </c>
      <c r="K70" s="11"/>
      <c r="L70" s="26"/>
      <c r="M70" s="26">
        <f t="shared" si="36"/>
        <v>0</v>
      </c>
      <c r="N70" s="26">
        <f t="shared" si="37"/>
        <v>0</v>
      </c>
    </row>
    <row r="71" spans="1:14" s="32" customFormat="1" ht="37.5" x14ac:dyDescent="0.25">
      <c r="A71" s="62" t="s">
        <v>73</v>
      </c>
      <c r="B71" s="64" t="s">
        <v>324</v>
      </c>
      <c r="C71" s="65" t="s">
        <v>40</v>
      </c>
      <c r="D71" s="66"/>
      <c r="E71" s="6"/>
      <c r="F71" s="145">
        <f t="shared" si="33"/>
        <v>0</v>
      </c>
      <c r="G71" s="140">
        <f t="shared" si="34"/>
        <v>0</v>
      </c>
      <c r="H71" s="141">
        <f t="shared" si="35"/>
        <v>0</v>
      </c>
      <c r="I71" s="144">
        <v>0.15</v>
      </c>
      <c r="J71" s="141">
        <f t="shared" si="38"/>
        <v>0</v>
      </c>
      <c r="K71" s="11"/>
      <c r="L71" s="26"/>
      <c r="M71" s="26">
        <f t="shared" si="36"/>
        <v>0</v>
      </c>
      <c r="N71" s="26">
        <f t="shared" si="37"/>
        <v>0</v>
      </c>
    </row>
    <row r="72" spans="1:14" s="32" customFormat="1" ht="69.5" customHeight="1" x14ac:dyDescent="0.25">
      <c r="A72" s="62" t="s">
        <v>74</v>
      </c>
      <c r="B72" s="64" t="s">
        <v>325</v>
      </c>
      <c r="C72" s="65" t="s">
        <v>40</v>
      </c>
      <c r="D72" s="66"/>
      <c r="E72" s="6"/>
      <c r="F72" s="145">
        <f t="shared" si="33"/>
        <v>0</v>
      </c>
      <c r="G72" s="140">
        <f t="shared" si="34"/>
        <v>0</v>
      </c>
      <c r="H72" s="141">
        <f t="shared" si="35"/>
        <v>0</v>
      </c>
      <c r="I72" s="144">
        <v>0.5</v>
      </c>
      <c r="J72" s="141">
        <f t="shared" si="38"/>
        <v>0</v>
      </c>
      <c r="K72" s="11"/>
      <c r="L72" s="26"/>
      <c r="M72" s="26">
        <f t="shared" si="36"/>
        <v>0</v>
      </c>
      <c r="N72" s="26">
        <f t="shared" si="37"/>
        <v>0</v>
      </c>
    </row>
    <row r="73" spans="1:14" s="32" customFormat="1" ht="62.5" x14ac:dyDescent="0.25">
      <c r="A73" s="62" t="s">
        <v>75</v>
      </c>
      <c r="B73" s="64" t="s">
        <v>326</v>
      </c>
      <c r="C73" s="65" t="s">
        <v>40</v>
      </c>
      <c r="D73" s="66"/>
      <c r="E73" s="6"/>
      <c r="F73" s="145">
        <f t="shared" si="33"/>
        <v>0</v>
      </c>
      <c r="G73" s="140">
        <f t="shared" si="34"/>
        <v>0</v>
      </c>
      <c r="H73" s="141">
        <f t="shared" si="35"/>
        <v>0</v>
      </c>
      <c r="I73" s="144">
        <v>0.15</v>
      </c>
      <c r="J73" s="141">
        <f t="shared" si="38"/>
        <v>0</v>
      </c>
      <c r="K73" s="11"/>
      <c r="L73" s="26"/>
      <c r="M73" s="26">
        <f t="shared" si="36"/>
        <v>0</v>
      </c>
      <c r="N73" s="26">
        <f t="shared" si="37"/>
        <v>0</v>
      </c>
    </row>
    <row r="74" spans="1:14" s="32" customFormat="1" ht="37.5" x14ac:dyDescent="0.25">
      <c r="A74" s="62" t="s">
        <v>76</v>
      </c>
      <c r="B74" s="64" t="s">
        <v>327</v>
      </c>
      <c r="C74" s="65" t="s">
        <v>40</v>
      </c>
      <c r="D74" s="66"/>
      <c r="E74" s="6"/>
      <c r="F74" s="145">
        <f t="shared" si="33"/>
        <v>0</v>
      </c>
      <c r="G74" s="140">
        <f t="shared" si="34"/>
        <v>0</v>
      </c>
      <c r="H74" s="141">
        <f t="shared" si="35"/>
        <v>0</v>
      </c>
      <c r="I74" s="144">
        <v>0</v>
      </c>
      <c r="J74" s="141">
        <f t="shared" si="38"/>
        <v>0</v>
      </c>
      <c r="K74" s="11"/>
      <c r="L74" s="26"/>
      <c r="M74" s="26">
        <f t="shared" si="36"/>
        <v>0</v>
      </c>
      <c r="N74" s="26">
        <f t="shared" si="37"/>
        <v>0</v>
      </c>
    </row>
    <row r="75" spans="1:14" s="32" customFormat="1" ht="37.5" x14ac:dyDescent="0.25">
      <c r="A75" s="62" t="s">
        <v>77</v>
      </c>
      <c r="B75" s="64" t="s">
        <v>328</v>
      </c>
      <c r="C75" s="65" t="s">
        <v>40</v>
      </c>
      <c r="D75" s="66"/>
      <c r="E75" s="6"/>
      <c r="F75" s="145">
        <f t="shared" si="33"/>
        <v>0</v>
      </c>
      <c r="G75" s="140">
        <f t="shared" si="34"/>
        <v>0</v>
      </c>
      <c r="H75" s="141">
        <f t="shared" si="35"/>
        <v>0</v>
      </c>
      <c r="I75" s="144">
        <v>0</v>
      </c>
      <c r="J75" s="141">
        <f t="shared" si="38"/>
        <v>0</v>
      </c>
      <c r="K75" s="11"/>
      <c r="L75" s="26"/>
      <c r="M75" s="26">
        <f t="shared" si="36"/>
        <v>0</v>
      </c>
      <c r="N75" s="26">
        <f t="shared" si="37"/>
        <v>0</v>
      </c>
    </row>
    <row r="76" spans="1:14" s="32" customFormat="1" ht="37.5" x14ac:dyDescent="0.25">
      <c r="A76" s="62" t="s">
        <v>78</v>
      </c>
      <c r="B76" s="64" t="s">
        <v>281</v>
      </c>
      <c r="C76" s="65" t="s">
        <v>40</v>
      </c>
      <c r="D76" s="66"/>
      <c r="E76" s="6"/>
      <c r="F76" s="145">
        <f t="shared" si="33"/>
        <v>0</v>
      </c>
      <c r="G76" s="140">
        <f t="shared" si="34"/>
        <v>0</v>
      </c>
      <c r="H76" s="141">
        <f t="shared" si="35"/>
        <v>0</v>
      </c>
      <c r="I76" s="144">
        <v>0.75</v>
      </c>
      <c r="J76" s="141">
        <f t="shared" si="38"/>
        <v>0</v>
      </c>
      <c r="K76" s="11"/>
      <c r="L76" s="26"/>
      <c r="M76" s="26">
        <f t="shared" si="36"/>
        <v>0</v>
      </c>
      <c r="N76" s="26">
        <f t="shared" si="37"/>
        <v>0</v>
      </c>
    </row>
    <row r="77" spans="1:14" s="32" customFormat="1" ht="37.5" x14ac:dyDescent="0.25">
      <c r="A77" s="62" t="s">
        <v>79</v>
      </c>
      <c r="B77" s="64" t="s">
        <v>282</v>
      </c>
      <c r="C77" s="65" t="s">
        <v>40</v>
      </c>
      <c r="D77" s="66"/>
      <c r="E77" s="6"/>
      <c r="F77" s="145">
        <f t="shared" si="33"/>
        <v>0</v>
      </c>
      <c r="G77" s="140">
        <f t="shared" si="34"/>
        <v>0</v>
      </c>
      <c r="H77" s="141">
        <f t="shared" si="35"/>
        <v>0</v>
      </c>
      <c r="I77" s="144">
        <v>0.75</v>
      </c>
      <c r="J77" s="141">
        <f t="shared" si="38"/>
        <v>0</v>
      </c>
      <c r="K77" s="11"/>
      <c r="L77" s="26"/>
      <c r="M77" s="26">
        <f t="shared" si="36"/>
        <v>0</v>
      </c>
      <c r="N77" s="26">
        <f t="shared" si="37"/>
        <v>0</v>
      </c>
    </row>
    <row r="78" spans="1:14" s="22" customFormat="1" ht="12.65" customHeight="1" x14ac:dyDescent="0.25">
      <c r="K78" s="11"/>
      <c r="L78" s="26"/>
      <c r="M78" s="26"/>
      <c r="N78" s="26"/>
    </row>
    <row r="79" spans="1:14" s="22" customFormat="1" ht="12.65" customHeight="1" x14ac:dyDescent="0.25">
      <c r="K79" s="11"/>
      <c r="L79" s="26"/>
      <c r="M79" s="26"/>
      <c r="N79" s="26"/>
    </row>
    <row r="80" spans="1:14" s="32" customFormat="1" ht="37.5" customHeight="1" x14ac:dyDescent="0.25">
      <c r="A80" s="129" t="s">
        <v>80</v>
      </c>
      <c r="B80" s="130" t="s">
        <v>81</v>
      </c>
      <c r="C80" s="219" t="s">
        <v>17</v>
      </c>
      <c r="D80" s="220" t="s">
        <v>18</v>
      </c>
      <c r="E80" s="127" t="s">
        <v>19</v>
      </c>
      <c r="F80" s="221" t="s">
        <v>4</v>
      </c>
      <c r="G80" s="221" t="s">
        <v>5</v>
      </c>
      <c r="H80" s="127" t="s">
        <v>6</v>
      </c>
      <c r="I80" s="128" t="s">
        <v>66</v>
      </c>
      <c r="J80" s="128" t="s">
        <v>41</v>
      </c>
      <c r="K80" s="11"/>
      <c r="L80" s="26"/>
      <c r="M80" s="26"/>
      <c r="N80" s="26"/>
    </row>
    <row r="81" spans="1:14" s="32" customFormat="1" ht="25" x14ac:dyDescent="0.25">
      <c r="A81" s="62" t="s">
        <v>82</v>
      </c>
      <c r="B81" s="64" t="s">
        <v>83</v>
      </c>
      <c r="C81" s="65" t="s">
        <v>93</v>
      </c>
      <c r="D81" s="66"/>
      <c r="E81" s="6"/>
      <c r="F81" s="145">
        <f t="shared" ref="F81:F88" si="39">D81*E81</f>
        <v>0</v>
      </c>
      <c r="G81" s="140">
        <f t="shared" ref="G81:G88" si="40">M81+N81</f>
        <v>0</v>
      </c>
      <c r="H81" s="141">
        <f t="shared" ref="H81:H88" si="41">F81+G81</f>
        <v>0</v>
      </c>
      <c r="I81" s="144">
        <v>0.75</v>
      </c>
      <c r="J81" s="141">
        <f>H81*I81</f>
        <v>0</v>
      </c>
      <c r="K81" s="11"/>
      <c r="L81" s="26"/>
      <c r="M81" s="26">
        <f t="shared" ref="M81:M88" si="42">F81*9.975%*(IF(C$15=0%,100%,IF(C$15=50%,50%,IF(C$15=100%,0,0))))</f>
        <v>0</v>
      </c>
      <c r="N81" s="26">
        <f t="shared" ref="N81:N88" si="43">F81*5%*(IF(C$15=0%,100%,IF(C$15=50%,50%,IF(C$15=100%,0,0))))</f>
        <v>0</v>
      </c>
    </row>
    <row r="82" spans="1:14" s="32" customFormat="1" ht="25" x14ac:dyDescent="0.25">
      <c r="A82" s="62" t="s">
        <v>84</v>
      </c>
      <c r="B82" s="64" t="s">
        <v>85</v>
      </c>
      <c r="C82" s="65" t="s">
        <v>40</v>
      </c>
      <c r="D82" s="66"/>
      <c r="E82" s="6"/>
      <c r="F82" s="145">
        <f t="shared" si="39"/>
        <v>0</v>
      </c>
      <c r="G82" s="140">
        <f t="shared" si="40"/>
        <v>0</v>
      </c>
      <c r="H82" s="141">
        <f t="shared" si="41"/>
        <v>0</v>
      </c>
      <c r="I82" s="144">
        <v>0.75</v>
      </c>
      <c r="J82" s="141">
        <f t="shared" ref="J82:J88" si="44">H82*I82</f>
        <v>0</v>
      </c>
      <c r="K82" s="11"/>
      <c r="L82" s="26"/>
      <c r="M82" s="26">
        <f t="shared" si="42"/>
        <v>0</v>
      </c>
      <c r="N82" s="26">
        <f t="shared" si="43"/>
        <v>0</v>
      </c>
    </row>
    <row r="83" spans="1:14" s="32" customFormat="1" ht="25" x14ac:dyDescent="0.25">
      <c r="A83" s="62" t="s">
        <v>86</v>
      </c>
      <c r="B83" s="64" t="s">
        <v>87</v>
      </c>
      <c r="C83" s="65" t="s">
        <v>40</v>
      </c>
      <c r="D83" s="66"/>
      <c r="E83" s="6"/>
      <c r="F83" s="145">
        <f t="shared" si="39"/>
        <v>0</v>
      </c>
      <c r="G83" s="140">
        <f t="shared" si="40"/>
        <v>0</v>
      </c>
      <c r="H83" s="141">
        <f t="shared" si="41"/>
        <v>0</v>
      </c>
      <c r="I83" s="144">
        <v>0.75</v>
      </c>
      <c r="J83" s="141">
        <f t="shared" si="44"/>
        <v>0</v>
      </c>
      <c r="K83" s="11"/>
      <c r="L83" s="26"/>
      <c r="M83" s="26">
        <f t="shared" si="42"/>
        <v>0</v>
      </c>
      <c r="N83" s="26">
        <f t="shared" si="43"/>
        <v>0</v>
      </c>
    </row>
    <row r="84" spans="1:14" s="32" customFormat="1" ht="37.5" x14ac:dyDescent="0.25">
      <c r="A84" s="62" t="s">
        <v>88</v>
      </c>
      <c r="B84" s="64" t="s">
        <v>249</v>
      </c>
      <c r="C84" s="65" t="s">
        <v>40</v>
      </c>
      <c r="D84" s="66"/>
      <c r="E84" s="6"/>
      <c r="F84" s="145">
        <f t="shared" si="39"/>
        <v>0</v>
      </c>
      <c r="G84" s="140">
        <f t="shared" si="40"/>
        <v>0</v>
      </c>
      <c r="H84" s="141">
        <f t="shared" si="41"/>
        <v>0</v>
      </c>
      <c r="I84" s="144">
        <f>IF($C$12="Oui",75%,0)</f>
        <v>0</v>
      </c>
      <c r="J84" s="141">
        <f t="shared" si="44"/>
        <v>0</v>
      </c>
      <c r="K84" s="11"/>
      <c r="L84" s="26"/>
      <c r="M84" s="26">
        <f t="shared" si="42"/>
        <v>0</v>
      </c>
      <c r="N84" s="26">
        <f t="shared" si="43"/>
        <v>0</v>
      </c>
    </row>
    <row r="85" spans="1:14" s="32" customFormat="1" ht="50" x14ac:dyDescent="0.25">
      <c r="A85" s="62" t="s">
        <v>89</v>
      </c>
      <c r="B85" s="64" t="s">
        <v>208</v>
      </c>
      <c r="C85" s="65" t="s">
        <v>40</v>
      </c>
      <c r="D85" s="66"/>
      <c r="E85" s="6"/>
      <c r="F85" s="145">
        <f t="shared" si="39"/>
        <v>0</v>
      </c>
      <c r="G85" s="140">
        <f t="shared" si="40"/>
        <v>0</v>
      </c>
      <c r="H85" s="141">
        <f t="shared" si="41"/>
        <v>0</v>
      </c>
      <c r="I85" s="144">
        <v>0.75</v>
      </c>
      <c r="J85" s="141">
        <f t="shared" si="44"/>
        <v>0</v>
      </c>
      <c r="K85" s="11"/>
      <c r="L85" s="26"/>
      <c r="M85" s="26">
        <f t="shared" si="42"/>
        <v>0</v>
      </c>
      <c r="N85" s="26">
        <f t="shared" si="43"/>
        <v>0</v>
      </c>
    </row>
    <row r="86" spans="1:14" s="32" customFormat="1" ht="50" x14ac:dyDescent="0.25">
      <c r="A86" s="62" t="s">
        <v>90</v>
      </c>
      <c r="B86" s="64" t="s">
        <v>209</v>
      </c>
      <c r="C86" s="65" t="s">
        <v>40</v>
      </c>
      <c r="D86" s="66"/>
      <c r="E86" s="6"/>
      <c r="F86" s="145">
        <f t="shared" si="39"/>
        <v>0</v>
      </c>
      <c r="G86" s="140">
        <f t="shared" si="40"/>
        <v>0</v>
      </c>
      <c r="H86" s="141">
        <f t="shared" si="41"/>
        <v>0</v>
      </c>
      <c r="I86" s="144">
        <v>0.75</v>
      </c>
      <c r="J86" s="141">
        <f t="shared" si="44"/>
        <v>0</v>
      </c>
      <c r="K86" s="11"/>
      <c r="L86" s="26"/>
      <c r="M86" s="26">
        <f t="shared" si="42"/>
        <v>0</v>
      </c>
      <c r="N86" s="26">
        <f t="shared" si="43"/>
        <v>0</v>
      </c>
    </row>
    <row r="87" spans="1:14" s="32" customFormat="1" ht="37.5" x14ac:dyDescent="0.25">
      <c r="A87" s="62" t="s">
        <v>91</v>
      </c>
      <c r="B87" s="64" t="s">
        <v>250</v>
      </c>
      <c r="C87" s="65" t="s">
        <v>40</v>
      </c>
      <c r="D87" s="66"/>
      <c r="E87" s="6"/>
      <c r="F87" s="145">
        <f t="shared" si="39"/>
        <v>0</v>
      </c>
      <c r="G87" s="140">
        <f t="shared" si="40"/>
        <v>0</v>
      </c>
      <c r="H87" s="141">
        <f t="shared" si="41"/>
        <v>0</v>
      </c>
      <c r="I87" s="144">
        <f t="shared" ref="I87:I88" si="45">IF($C$12="Oui",75%,0)</f>
        <v>0</v>
      </c>
      <c r="J87" s="141">
        <f t="shared" si="44"/>
        <v>0</v>
      </c>
      <c r="K87" s="11"/>
      <c r="L87" s="26"/>
      <c r="M87" s="26">
        <f t="shared" si="42"/>
        <v>0</v>
      </c>
      <c r="N87" s="26">
        <f t="shared" si="43"/>
        <v>0</v>
      </c>
    </row>
    <row r="88" spans="1:14" s="32" customFormat="1" ht="37.5" x14ac:dyDescent="0.25">
      <c r="A88" s="62" t="s">
        <v>92</v>
      </c>
      <c r="B88" s="64" t="s">
        <v>251</v>
      </c>
      <c r="C88" s="65" t="s">
        <v>40</v>
      </c>
      <c r="D88" s="66"/>
      <c r="E88" s="6"/>
      <c r="F88" s="145">
        <f t="shared" si="39"/>
        <v>0</v>
      </c>
      <c r="G88" s="140">
        <f t="shared" si="40"/>
        <v>0</v>
      </c>
      <c r="H88" s="141">
        <f t="shared" si="41"/>
        <v>0</v>
      </c>
      <c r="I88" s="144">
        <f t="shared" si="45"/>
        <v>0</v>
      </c>
      <c r="J88" s="141">
        <f t="shared" si="44"/>
        <v>0</v>
      </c>
      <c r="K88" s="11"/>
      <c r="L88" s="26"/>
      <c r="M88" s="26">
        <f t="shared" si="42"/>
        <v>0</v>
      </c>
      <c r="N88" s="26">
        <f t="shared" si="43"/>
        <v>0</v>
      </c>
    </row>
    <row r="89" spans="1:14" ht="12.65" customHeight="1" x14ac:dyDescent="0.3">
      <c r="A89" s="67"/>
      <c r="B89" s="68"/>
      <c r="C89" s="69"/>
      <c r="D89" s="70"/>
      <c r="E89" s="71"/>
      <c r="F89" s="71"/>
      <c r="G89" s="71"/>
      <c r="H89" s="71"/>
      <c r="I89" s="72"/>
      <c r="K89" s="11"/>
      <c r="L89" s="26"/>
      <c r="M89" s="26"/>
      <c r="N89" s="26"/>
    </row>
    <row r="90" spans="1:14" s="32" customFormat="1" ht="37.5" customHeight="1" x14ac:dyDescent="0.25">
      <c r="A90" s="129" t="s">
        <v>94</v>
      </c>
      <c r="B90" s="130" t="s">
        <v>95</v>
      </c>
      <c r="C90" s="219" t="s">
        <v>17</v>
      </c>
      <c r="D90" s="220" t="s">
        <v>18</v>
      </c>
      <c r="E90" s="127" t="s">
        <v>19</v>
      </c>
      <c r="F90" s="221" t="s">
        <v>4</v>
      </c>
      <c r="G90" s="221" t="s">
        <v>5</v>
      </c>
      <c r="H90" s="127" t="s">
        <v>6</v>
      </c>
      <c r="I90" s="128" t="s">
        <v>66</v>
      </c>
      <c r="J90" s="128" t="s">
        <v>41</v>
      </c>
      <c r="K90" s="11"/>
      <c r="L90" s="26"/>
      <c r="M90" s="26"/>
      <c r="N90" s="26"/>
    </row>
    <row r="91" spans="1:14" s="32" customFormat="1" ht="25" x14ac:dyDescent="0.25">
      <c r="A91" s="62" t="s">
        <v>102</v>
      </c>
      <c r="B91" s="64" t="s">
        <v>103</v>
      </c>
      <c r="C91" s="65" t="s">
        <v>40</v>
      </c>
      <c r="D91" s="66"/>
      <c r="E91" s="6"/>
      <c r="F91" s="145">
        <f>D91*E91</f>
        <v>0</v>
      </c>
      <c r="G91" s="140">
        <f t="shared" ref="G91" si="46">M91+N91</f>
        <v>0</v>
      </c>
      <c r="H91" s="141">
        <f t="shared" ref="H91" si="47">F91+G91</f>
        <v>0</v>
      </c>
      <c r="I91" s="144">
        <v>0.75</v>
      </c>
      <c r="J91" s="141">
        <f t="shared" ref="J91:J95" si="48">H91*I91</f>
        <v>0</v>
      </c>
      <c r="K91" s="11"/>
      <c r="L91" s="26"/>
      <c r="M91" s="26">
        <f>F91*9.975%*(IF(C$15=0%,100%,IF(C$15=50%,50%,IF(C$15=100%,0,0))))</f>
        <v>0</v>
      </c>
      <c r="N91" s="26">
        <f>F91*5%*(IF(C$15=0%,100%,IF(C$15=50%,50%,IF(C$15=100%,0,0))))</f>
        <v>0</v>
      </c>
    </row>
    <row r="92" spans="1:14" s="32" customFormat="1" ht="37.5" x14ac:dyDescent="0.25">
      <c r="A92" s="62" t="s">
        <v>96</v>
      </c>
      <c r="B92" s="64" t="s">
        <v>252</v>
      </c>
      <c r="C92" s="65" t="s">
        <v>40</v>
      </c>
      <c r="D92" s="66"/>
      <c r="E92" s="6"/>
      <c r="F92" s="145">
        <f>D92*E92</f>
        <v>0</v>
      </c>
      <c r="G92" s="140">
        <f t="shared" ref="G92:G95" si="49">M92+N92</f>
        <v>0</v>
      </c>
      <c r="H92" s="141">
        <f t="shared" ref="H92:H95" si="50">F92+G92</f>
        <v>0</v>
      </c>
      <c r="I92" s="144">
        <f>IF($C$12="Oui",75%,0)</f>
        <v>0</v>
      </c>
      <c r="J92" s="141">
        <f t="shared" si="48"/>
        <v>0</v>
      </c>
      <c r="K92" s="11"/>
      <c r="L92" s="26"/>
      <c r="M92" s="26">
        <f>F92*9.975%*(IF(C$15=0%,100%,IF(C$15=50%,50%,IF(C$15=100%,0,0))))</f>
        <v>0</v>
      </c>
      <c r="N92" s="26">
        <f>F92*5%*(IF(C$15=0%,100%,IF(C$15=50%,50%,IF(C$15=100%,0,0))))</f>
        <v>0</v>
      </c>
    </row>
    <row r="93" spans="1:14" s="32" customFormat="1" ht="50" x14ac:dyDescent="0.25">
      <c r="A93" s="62" t="s">
        <v>97</v>
      </c>
      <c r="B93" s="64" t="s">
        <v>98</v>
      </c>
      <c r="C93" s="65" t="s">
        <v>40</v>
      </c>
      <c r="D93" s="66"/>
      <c r="E93" s="6"/>
      <c r="F93" s="145">
        <f>D93*E93</f>
        <v>0</v>
      </c>
      <c r="G93" s="140">
        <f t="shared" si="49"/>
        <v>0</v>
      </c>
      <c r="H93" s="141">
        <f t="shared" si="50"/>
        <v>0</v>
      </c>
      <c r="I93" s="144">
        <v>0.75</v>
      </c>
      <c r="J93" s="141">
        <f t="shared" si="48"/>
        <v>0</v>
      </c>
      <c r="K93" s="11"/>
      <c r="L93" s="26"/>
      <c r="M93" s="26">
        <f>F93*9.975%*(IF(C$15=0%,100%,IF(C$15=50%,50%,IF(C$15=100%,0,0))))</f>
        <v>0</v>
      </c>
      <c r="N93" s="26">
        <f>F93*5%*(IF(C$15=0%,100%,IF(C$15=50%,50%,IF(C$15=100%,0,0))))</f>
        <v>0</v>
      </c>
    </row>
    <row r="94" spans="1:14" s="32" customFormat="1" ht="37.5" x14ac:dyDescent="0.25">
      <c r="A94" s="62" t="s">
        <v>99</v>
      </c>
      <c r="B94" s="64" t="s">
        <v>253</v>
      </c>
      <c r="C94" s="65" t="s">
        <v>40</v>
      </c>
      <c r="D94" s="66"/>
      <c r="E94" s="6"/>
      <c r="F94" s="145">
        <f>D94*E94</f>
        <v>0</v>
      </c>
      <c r="G94" s="140">
        <f t="shared" si="49"/>
        <v>0</v>
      </c>
      <c r="H94" s="141">
        <f t="shared" si="50"/>
        <v>0</v>
      </c>
      <c r="I94" s="144">
        <f>IF($C$12="Oui",75%,0)</f>
        <v>0</v>
      </c>
      <c r="J94" s="141">
        <f t="shared" si="48"/>
        <v>0</v>
      </c>
      <c r="K94" s="11"/>
      <c r="L94" s="26"/>
      <c r="M94" s="26">
        <f>F94*9.975%*(IF(C$15=0%,100%,IF(C$15=50%,50%,IF(C$15=100%,0,0))))</f>
        <v>0</v>
      </c>
      <c r="N94" s="26">
        <f>F94*5%*(IF(C$15=0%,100%,IF(C$15=50%,50%,IF(C$15=100%,0,0))))</f>
        <v>0</v>
      </c>
    </row>
    <row r="95" spans="1:14" s="32" customFormat="1" ht="13" x14ac:dyDescent="0.25">
      <c r="A95" s="62" t="s">
        <v>100</v>
      </c>
      <c r="B95" s="64" t="s">
        <v>101</v>
      </c>
      <c r="C95" s="65" t="s">
        <v>40</v>
      </c>
      <c r="D95" s="66"/>
      <c r="E95" s="6"/>
      <c r="F95" s="145">
        <f>D95*E95</f>
        <v>0</v>
      </c>
      <c r="G95" s="140">
        <f t="shared" si="49"/>
        <v>0</v>
      </c>
      <c r="H95" s="141">
        <f t="shared" si="50"/>
        <v>0</v>
      </c>
      <c r="I95" s="144">
        <v>0</v>
      </c>
      <c r="J95" s="141">
        <f t="shared" si="48"/>
        <v>0</v>
      </c>
      <c r="K95" s="11"/>
      <c r="L95" s="26"/>
      <c r="M95" s="26">
        <f>F95*9.975%*(IF(C$15=0%,100%,IF(C$15=50%,50%,IF(C$15=100%,0,0))))</f>
        <v>0</v>
      </c>
      <c r="N95" s="26">
        <f>F95*5%*(IF(C$15=0%,100%,IF(C$15=50%,50%,IF(C$15=100%,0,0))))</f>
        <v>0</v>
      </c>
    </row>
    <row r="96" spans="1:14" s="22" customFormat="1" ht="12.65" customHeight="1" x14ac:dyDescent="0.25">
      <c r="A96" s="20"/>
      <c r="B96" s="73"/>
      <c r="C96" s="61"/>
      <c r="D96" s="25"/>
      <c r="E96" s="36"/>
      <c r="F96" s="74"/>
      <c r="G96" s="74"/>
      <c r="H96" s="75"/>
      <c r="I96" s="75"/>
      <c r="K96" s="11"/>
      <c r="L96" s="26"/>
      <c r="M96" s="26"/>
      <c r="N96" s="26"/>
    </row>
    <row r="97" spans="1:14" s="32" customFormat="1" ht="37.5" customHeight="1" x14ac:dyDescent="0.25">
      <c r="A97" s="129" t="s">
        <v>104</v>
      </c>
      <c r="B97" s="130" t="s">
        <v>210</v>
      </c>
      <c r="C97" s="219" t="s">
        <v>17</v>
      </c>
      <c r="D97" s="220" t="s">
        <v>18</v>
      </c>
      <c r="E97" s="127" t="s">
        <v>19</v>
      </c>
      <c r="F97" s="221" t="s">
        <v>4</v>
      </c>
      <c r="G97" s="221" t="s">
        <v>5</v>
      </c>
      <c r="H97" s="127" t="s">
        <v>6</v>
      </c>
      <c r="I97" s="128" t="s">
        <v>66</v>
      </c>
      <c r="J97" s="128" t="s">
        <v>41</v>
      </c>
      <c r="K97" s="11"/>
      <c r="L97" s="26"/>
      <c r="M97" s="26"/>
      <c r="N97" s="26"/>
    </row>
    <row r="98" spans="1:14" s="32" customFormat="1" ht="37.5" x14ac:dyDescent="0.25">
      <c r="A98" s="62" t="s">
        <v>105</v>
      </c>
      <c r="B98" s="64" t="s">
        <v>329</v>
      </c>
      <c r="C98" s="65" t="s">
        <v>40</v>
      </c>
      <c r="D98" s="66"/>
      <c r="E98" s="6"/>
      <c r="F98" s="145">
        <f t="shared" ref="F98:F105" si="51">D98*E98</f>
        <v>0</v>
      </c>
      <c r="G98" s="140">
        <f t="shared" ref="G98:G105" si="52">M98+N98</f>
        <v>0</v>
      </c>
      <c r="H98" s="141">
        <f t="shared" ref="H98:H105" si="53">F98+G98</f>
        <v>0</v>
      </c>
      <c r="I98" s="144">
        <v>0.5</v>
      </c>
      <c r="J98" s="141">
        <f>H98*I98</f>
        <v>0</v>
      </c>
      <c r="K98" s="11"/>
      <c r="L98" s="26"/>
      <c r="M98" s="26">
        <f t="shared" ref="M98:M105" si="54">F98*9.975%*(IF(C$15=0%,100%,IF(C$15=50%,50%,IF(C$15=100%,0,0))))</f>
        <v>0</v>
      </c>
      <c r="N98" s="26">
        <f t="shared" ref="N98:N105" si="55">F98*5%*(IF(C$15=0%,100%,IF(C$15=50%,50%,IF(C$15=100%,0,0))))</f>
        <v>0</v>
      </c>
    </row>
    <row r="99" spans="1:14" s="32" customFormat="1" ht="37.5" x14ac:dyDescent="0.25">
      <c r="A99" s="62" t="s">
        <v>106</v>
      </c>
      <c r="B99" s="64" t="s">
        <v>330</v>
      </c>
      <c r="C99" s="65" t="s">
        <v>40</v>
      </c>
      <c r="D99" s="66"/>
      <c r="E99" s="6"/>
      <c r="F99" s="145">
        <f t="shared" si="51"/>
        <v>0</v>
      </c>
      <c r="G99" s="140">
        <f t="shared" si="52"/>
        <v>0</v>
      </c>
      <c r="H99" s="141">
        <f t="shared" si="53"/>
        <v>0</v>
      </c>
      <c r="I99" s="144">
        <v>0.15</v>
      </c>
      <c r="J99" s="141">
        <f t="shared" ref="J99:J105" si="56">H99*I99</f>
        <v>0</v>
      </c>
      <c r="K99" s="11"/>
      <c r="L99" s="26"/>
      <c r="M99" s="26">
        <f t="shared" si="54"/>
        <v>0</v>
      </c>
      <c r="N99" s="26">
        <f t="shared" si="55"/>
        <v>0</v>
      </c>
    </row>
    <row r="100" spans="1:14" s="32" customFormat="1" ht="62.5" x14ac:dyDescent="0.25">
      <c r="A100" s="62" t="s">
        <v>107</v>
      </c>
      <c r="B100" s="64" t="s">
        <v>331</v>
      </c>
      <c r="C100" s="65" t="s">
        <v>40</v>
      </c>
      <c r="D100" s="66"/>
      <c r="E100" s="6"/>
      <c r="F100" s="145">
        <f t="shared" si="51"/>
        <v>0</v>
      </c>
      <c r="G100" s="140">
        <f t="shared" si="52"/>
        <v>0</v>
      </c>
      <c r="H100" s="141">
        <f t="shared" si="53"/>
        <v>0</v>
      </c>
      <c r="I100" s="144">
        <v>0.5</v>
      </c>
      <c r="J100" s="141">
        <f t="shared" si="56"/>
        <v>0</v>
      </c>
      <c r="K100" s="11"/>
      <c r="L100" s="26"/>
      <c r="M100" s="26">
        <f t="shared" si="54"/>
        <v>0</v>
      </c>
      <c r="N100" s="26">
        <f t="shared" si="55"/>
        <v>0</v>
      </c>
    </row>
    <row r="101" spans="1:14" s="32" customFormat="1" ht="62.5" x14ac:dyDescent="0.25">
      <c r="A101" s="62" t="s">
        <v>108</v>
      </c>
      <c r="B101" s="64" t="s">
        <v>332</v>
      </c>
      <c r="C101" s="65" t="s">
        <v>40</v>
      </c>
      <c r="D101" s="66"/>
      <c r="E101" s="6"/>
      <c r="F101" s="145">
        <f t="shared" si="51"/>
        <v>0</v>
      </c>
      <c r="G101" s="140">
        <f t="shared" si="52"/>
        <v>0</v>
      </c>
      <c r="H101" s="141">
        <f t="shared" si="53"/>
        <v>0</v>
      </c>
      <c r="I101" s="144">
        <v>0.15</v>
      </c>
      <c r="J101" s="141">
        <f t="shared" si="56"/>
        <v>0</v>
      </c>
      <c r="K101" s="11"/>
      <c r="L101" s="26"/>
      <c r="M101" s="26">
        <f t="shared" si="54"/>
        <v>0</v>
      </c>
      <c r="N101" s="26">
        <f t="shared" si="55"/>
        <v>0</v>
      </c>
    </row>
    <row r="102" spans="1:14" s="32" customFormat="1" ht="37.5" x14ac:dyDescent="0.25">
      <c r="A102" s="62" t="s">
        <v>109</v>
      </c>
      <c r="B102" s="64" t="s">
        <v>333</v>
      </c>
      <c r="C102" s="65" t="s">
        <v>40</v>
      </c>
      <c r="D102" s="66"/>
      <c r="E102" s="6"/>
      <c r="F102" s="145">
        <f t="shared" si="51"/>
        <v>0</v>
      </c>
      <c r="G102" s="140">
        <f t="shared" si="52"/>
        <v>0</v>
      </c>
      <c r="H102" s="141">
        <f t="shared" si="53"/>
        <v>0</v>
      </c>
      <c r="I102" s="144">
        <v>0</v>
      </c>
      <c r="J102" s="141">
        <f t="shared" si="56"/>
        <v>0</v>
      </c>
      <c r="K102" s="11"/>
      <c r="L102" s="26"/>
      <c r="M102" s="26">
        <f t="shared" si="54"/>
        <v>0</v>
      </c>
      <c r="N102" s="26">
        <f t="shared" si="55"/>
        <v>0</v>
      </c>
    </row>
    <row r="103" spans="1:14" s="32" customFormat="1" ht="13" x14ac:dyDescent="0.25">
      <c r="A103" s="62" t="s">
        <v>110</v>
      </c>
      <c r="B103" s="64" t="s">
        <v>211</v>
      </c>
      <c r="C103" s="65" t="s">
        <v>40</v>
      </c>
      <c r="D103" s="66"/>
      <c r="E103" s="6"/>
      <c r="F103" s="145">
        <f t="shared" si="51"/>
        <v>0</v>
      </c>
      <c r="G103" s="140">
        <f t="shared" si="52"/>
        <v>0</v>
      </c>
      <c r="H103" s="141">
        <f t="shared" si="53"/>
        <v>0</v>
      </c>
      <c r="I103" s="144">
        <v>0</v>
      </c>
      <c r="J103" s="141">
        <f t="shared" si="56"/>
        <v>0</v>
      </c>
      <c r="K103" s="11"/>
      <c r="L103" s="26"/>
      <c r="M103" s="26">
        <f t="shared" si="54"/>
        <v>0</v>
      </c>
      <c r="N103" s="26">
        <f t="shared" si="55"/>
        <v>0</v>
      </c>
    </row>
    <row r="104" spans="1:14" s="32" customFormat="1" ht="37.5" x14ac:dyDescent="0.25">
      <c r="A104" s="62" t="s">
        <v>111</v>
      </c>
      <c r="B104" s="64" t="s">
        <v>283</v>
      </c>
      <c r="C104" s="65" t="s">
        <v>40</v>
      </c>
      <c r="D104" s="66"/>
      <c r="E104" s="6"/>
      <c r="F104" s="145">
        <f t="shared" si="51"/>
        <v>0</v>
      </c>
      <c r="G104" s="140">
        <f t="shared" si="52"/>
        <v>0</v>
      </c>
      <c r="H104" s="141">
        <f t="shared" si="53"/>
        <v>0</v>
      </c>
      <c r="I104" s="144">
        <v>0.75</v>
      </c>
      <c r="J104" s="141">
        <f t="shared" si="56"/>
        <v>0</v>
      </c>
      <c r="K104" s="11"/>
      <c r="L104" s="26"/>
      <c r="M104" s="26">
        <f t="shared" si="54"/>
        <v>0</v>
      </c>
      <c r="N104" s="26">
        <f t="shared" si="55"/>
        <v>0</v>
      </c>
    </row>
    <row r="105" spans="1:14" s="32" customFormat="1" ht="37.5" x14ac:dyDescent="0.25">
      <c r="A105" s="62" t="s">
        <v>112</v>
      </c>
      <c r="B105" s="64" t="s">
        <v>284</v>
      </c>
      <c r="C105" s="65" t="s">
        <v>40</v>
      </c>
      <c r="D105" s="66"/>
      <c r="E105" s="6"/>
      <c r="F105" s="145">
        <f t="shared" si="51"/>
        <v>0</v>
      </c>
      <c r="G105" s="140">
        <f t="shared" si="52"/>
        <v>0</v>
      </c>
      <c r="H105" s="141">
        <f t="shared" si="53"/>
        <v>0</v>
      </c>
      <c r="I105" s="144">
        <v>0.75</v>
      </c>
      <c r="J105" s="141">
        <f t="shared" si="56"/>
        <v>0</v>
      </c>
      <c r="K105" s="11"/>
      <c r="L105" s="26"/>
      <c r="M105" s="26">
        <f t="shared" si="54"/>
        <v>0</v>
      </c>
      <c r="N105" s="26">
        <f t="shared" si="55"/>
        <v>0</v>
      </c>
    </row>
    <row r="106" spans="1:14" s="32" customFormat="1" ht="12.65" customHeight="1" x14ac:dyDescent="0.25">
      <c r="A106" s="20"/>
      <c r="B106" s="76"/>
      <c r="C106" s="69"/>
      <c r="D106" s="70"/>
      <c r="E106" s="71"/>
      <c r="F106" s="71"/>
      <c r="G106" s="71"/>
      <c r="H106" s="71"/>
      <c r="I106" s="72"/>
      <c r="K106" s="11"/>
      <c r="L106" s="26"/>
      <c r="M106" s="26"/>
      <c r="N106" s="26"/>
    </row>
    <row r="107" spans="1:14" s="32" customFormat="1" ht="37.5" customHeight="1" x14ac:dyDescent="0.25">
      <c r="A107" s="129" t="s">
        <v>113</v>
      </c>
      <c r="B107" s="130" t="s">
        <v>114</v>
      </c>
      <c r="C107" s="219" t="s">
        <v>17</v>
      </c>
      <c r="D107" s="220" t="s">
        <v>18</v>
      </c>
      <c r="E107" s="127" t="s">
        <v>19</v>
      </c>
      <c r="F107" s="221" t="s">
        <v>4</v>
      </c>
      <c r="G107" s="221" t="s">
        <v>5</v>
      </c>
      <c r="H107" s="127" t="s">
        <v>6</v>
      </c>
      <c r="I107" s="128" t="s">
        <v>66</v>
      </c>
      <c r="J107" s="128" t="s">
        <v>41</v>
      </c>
      <c r="K107" s="11"/>
      <c r="L107" s="26"/>
      <c r="M107" s="26"/>
      <c r="N107" s="26"/>
    </row>
    <row r="108" spans="1:14" s="32" customFormat="1" ht="25" x14ac:dyDescent="0.25">
      <c r="A108" s="62" t="s">
        <v>115</v>
      </c>
      <c r="B108" s="64" t="s">
        <v>285</v>
      </c>
      <c r="C108" s="65" t="s">
        <v>40</v>
      </c>
      <c r="D108" s="66"/>
      <c r="E108" s="6"/>
      <c r="F108" s="228">
        <f>IF(E108&lt;1,D108*E108,D108*1)</f>
        <v>0</v>
      </c>
      <c r="G108" s="140">
        <f t="shared" ref="G108" si="57">M108+N108</f>
        <v>0</v>
      </c>
      <c r="H108" s="141">
        <f t="shared" ref="H108" si="58">F108+G108</f>
        <v>0</v>
      </c>
      <c r="I108" s="144">
        <v>0.75</v>
      </c>
      <c r="J108" s="141">
        <f>H108*I108</f>
        <v>0</v>
      </c>
      <c r="K108" s="11"/>
      <c r="L108" s="26"/>
      <c r="M108" s="26">
        <f>F108*9.975%*(IF(C$15=0%,100%,IF(C$15=50%,50%,IF(C$15=100%,0,0))))</f>
        <v>0</v>
      </c>
      <c r="N108" s="26">
        <f>F108*5%*(IF(C$15=0%,100%,IF(C$15=50%,50%,IF(C$15=100%,0,0))))</f>
        <v>0</v>
      </c>
    </row>
    <row r="109" spans="1:14" s="32" customFormat="1" ht="12.65" customHeight="1" x14ac:dyDescent="0.25">
      <c r="A109" s="20"/>
      <c r="B109" s="77"/>
      <c r="C109" s="78"/>
      <c r="D109" s="79"/>
      <c r="E109" s="80"/>
      <c r="F109" s="81"/>
      <c r="G109" s="82"/>
      <c r="H109" s="83"/>
      <c r="I109" s="83"/>
      <c r="K109" s="11"/>
      <c r="L109" s="26"/>
      <c r="M109" s="26"/>
      <c r="N109" s="26"/>
    </row>
    <row r="110" spans="1:14" s="32" customFormat="1" ht="37.5" customHeight="1" x14ac:dyDescent="0.25">
      <c r="A110" s="129" t="s">
        <v>116</v>
      </c>
      <c r="B110" s="130" t="s">
        <v>117</v>
      </c>
      <c r="C110" s="219" t="s">
        <v>17</v>
      </c>
      <c r="D110" s="220" t="s">
        <v>18</v>
      </c>
      <c r="E110" s="127" t="s">
        <v>19</v>
      </c>
      <c r="F110" s="221" t="s">
        <v>4</v>
      </c>
      <c r="G110" s="221" t="s">
        <v>5</v>
      </c>
      <c r="H110" s="127" t="s">
        <v>6</v>
      </c>
      <c r="I110" s="128" t="s">
        <v>66</v>
      </c>
      <c r="J110" s="128" t="s">
        <v>41</v>
      </c>
      <c r="K110" s="11"/>
      <c r="L110" s="26"/>
      <c r="M110" s="26"/>
      <c r="N110" s="26"/>
    </row>
    <row r="111" spans="1:14" s="32" customFormat="1" ht="25" x14ac:dyDescent="0.25">
      <c r="A111" s="62" t="s">
        <v>118</v>
      </c>
      <c r="B111" s="64" t="s">
        <v>313</v>
      </c>
      <c r="C111" s="65" t="s">
        <v>40</v>
      </c>
      <c r="D111" s="66"/>
      <c r="E111" s="6"/>
      <c r="F111" s="145">
        <f>D111*E111</f>
        <v>0</v>
      </c>
      <c r="G111" s="140">
        <f t="shared" ref="G111" si="59">M111+N111</f>
        <v>0</v>
      </c>
      <c r="H111" s="141">
        <f t="shared" ref="H111" si="60">F111+G111</f>
        <v>0</v>
      </c>
      <c r="I111" s="144">
        <v>0.75</v>
      </c>
      <c r="J111" s="141">
        <f>H111*I111</f>
        <v>0</v>
      </c>
      <c r="K111" s="11"/>
      <c r="L111" s="26"/>
      <c r="M111" s="26">
        <f>F111*9.975%*(IF(C$15=0%,100%,IF(C$15=50%,50%,IF(C$15=100%,0,0))))</f>
        <v>0</v>
      </c>
      <c r="N111" s="26">
        <f>F111*5%*(IF(C$15=0%,100%,IF(C$15=50%,50%,IF(C$15=100%,0,0))))</f>
        <v>0</v>
      </c>
    </row>
    <row r="112" spans="1:14" s="32" customFormat="1" ht="12.65" customHeight="1" x14ac:dyDescent="0.25">
      <c r="A112" s="20"/>
      <c r="B112" s="77"/>
      <c r="C112" s="78"/>
      <c r="D112" s="79"/>
      <c r="E112" s="80"/>
      <c r="F112" s="81"/>
      <c r="G112" s="82"/>
      <c r="H112" s="83"/>
      <c r="I112" s="83"/>
      <c r="K112" s="11"/>
      <c r="L112" s="26"/>
      <c r="M112" s="26"/>
      <c r="N112" s="26"/>
    </row>
    <row r="113" spans="1:14" ht="15" customHeight="1" x14ac:dyDescent="0.25">
      <c r="A113" s="132" t="s">
        <v>127</v>
      </c>
      <c r="B113" s="133" t="s">
        <v>119</v>
      </c>
      <c r="K113" s="11"/>
      <c r="L113" s="26"/>
      <c r="M113" s="26"/>
      <c r="N113" s="26"/>
    </row>
    <row r="114" spans="1:14" s="32" customFormat="1" ht="37.5" customHeight="1" x14ac:dyDescent="0.25">
      <c r="A114" s="129" t="s">
        <v>120</v>
      </c>
      <c r="B114" s="130" t="s">
        <v>44</v>
      </c>
      <c r="C114" s="219" t="s">
        <v>17</v>
      </c>
      <c r="D114" s="220" t="s">
        <v>18</v>
      </c>
      <c r="E114" s="127" t="s">
        <v>19</v>
      </c>
      <c r="F114" s="221" t="s">
        <v>4</v>
      </c>
      <c r="G114" s="221" t="s">
        <v>5</v>
      </c>
      <c r="H114" s="127" t="s">
        <v>6</v>
      </c>
      <c r="I114" s="128" t="s">
        <v>66</v>
      </c>
      <c r="J114" s="128" t="s">
        <v>41</v>
      </c>
      <c r="K114" s="11"/>
      <c r="L114" s="26"/>
      <c r="M114" s="26"/>
      <c r="N114" s="26"/>
    </row>
    <row r="115" spans="1:14" s="32" customFormat="1" ht="25" x14ac:dyDescent="0.25">
      <c r="A115" s="62" t="s">
        <v>121</v>
      </c>
      <c r="B115" s="64" t="s">
        <v>286</v>
      </c>
      <c r="C115" s="65" t="s">
        <v>40</v>
      </c>
      <c r="D115" s="66"/>
      <c r="E115" s="6"/>
      <c r="F115" s="145">
        <f>D115*E115</f>
        <v>0</v>
      </c>
      <c r="G115" s="140">
        <f t="shared" ref="G115:G119" si="61">M115+N115</f>
        <v>0</v>
      </c>
      <c r="H115" s="141">
        <f t="shared" ref="H115:H119" si="62">F115+G115</f>
        <v>0</v>
      </c>
      <c r="I115" s="144">
        <v>0.75</v>
      </c>
      <c r="J115" s="141">
        <f t="shared" ref="J115:J119" si="63">H115*I115</f>
        <v>0</v>
      </c>
      <c r="K115" s="11"/>
      <c r="L115" s="26"/>
      <c r="M115" s="26">
        <f>F115*9.975%*(IF(C$15=0%,100%,IF(C$15=50%,50%,IF(C$15=100%,0,0))))</f>
        <v>0</v>
      </c>
      <c r="N115" s="26">
        <f>F115*5%*(IF(C$15=0%,100%,IF(C$15=50%,50%,IF(C$15=100%,0,0))))</f>
        <v>0</v>
      </c>
    </row>
    <row r="116" spans="1:14" s="32" customFormat="1" ht="25" x14ac:dyDescent="0.25">
      <c r="A116" s="62" t="s">
        <v>122</v>
      </c>
      <c r="B116" s="64" t="s">
        <v>287</v>
      </c>
      <c r="C116" s="65" t="s">
        <v>40</v>
      </c>
      <c r="D116" s="66"/>
      <c r="E116" s="6"/>
      <c r="F116" s="145">
        <f>D116*E116</f>
        <v>0</v>
      </c>
      <c r="G116" s="140">
        <f t="shared" si="61"/>
        <v>0</v>
      </c>
      <c r="H116" s="141">
        <f t="shared" si="62"/>
        <v>0</v>
      </c>
      <c r="I116" s="144">
        <v>0.5</v>
      </c>
      <c r="J116" s="141">
        <f t="shared" si="63"/>
        <v>0</v>
      </c>
      <c r="K116" s="11"/>
      <c r="L116" s="26"/>
      <c r="M116" s="26">
        <f>F116*9.975%*(IF(C$15=0%,100%,IF(C$15=50%,50%,IF(C$15=100%,0,0))))</f>
        <v>0</v>
      </c>
      <c r="N116" s="26">
        <f>F116*5%*(IF(C$15=0%,100%,IF(C$15=50%,50%,IF(C$15=100%,0,0))))</f>
        <v>0</v>
      </c>
    </row>
    <row r="117" spans="1:14" s="32" customFormat="1" ht="13" x14ac:dyDescent="0.25">
      <c r="A117" s="62" t="s">
        <v>123</v>
      </c>
      <c r="B117" s="64" t="s">
        <v>288</v>
      </c>
      <c r="C117" s="65" t="s">
        <v>40</v>
      </c>
      <c r="D117" s="66"/>
      <c r="E117" s="6"/>
      <c r="F117" s="145">
        <f>D117*E117</f>
        <v>0</v>
      </c>
      <c r="G117" s="140">
        <f t="shared" si="61"/>
        <v>0</v>
      </c>
      <c r="H117" s="141">
        <f t="shared" si="62"/>
        <v>0</v>
      </c>
      <c r="I117" s="144">
        <v>0.75</v>
      </c>
      <c r="J117" s="141">
        <f t="shared" si="63"/>
        <v>0</v>
      </c>
      <c r="K117" s="11"/>
      <c r="L117" s="26"/>
      <c r="M117" s="26">
        <f>F117*9.975%*(IF(C$15=0%,100%,IF(C$15=50%,50%,IF(C$15=100%,0,0))))</f>
        <v>0</v>
      </c>
      <c r="N117" s="26">
        <f>F117*5%*(IF(C$15=0%,100%,IF(C$15=50%,50%,IF(C$15=100%,0,0))))</f>
        <v>0</v>
      </c>
    </row>
    <row r="118" spans="1:14" s="32" customFormat="1" ht="13" x14ac:dyDescent="0.25">
      <c r="A118" s="62" t="s">
        <v>124</v>
      </c>
      <c r="B118" s="64" t="s">
        <v>289</v>
      </c>
      <c r="C118" s="65" t="s">
        <v>40</v>
      </c>
      <c r="D118" s="66"/>
      <c r="E118" s="6"/>
      <c r="F118" s="145">
        <f>D118*E118</f>
        <v>0</v>
      </c>
      <c r="G118" s="140">
        <f t="shared" si="61"/>
        <v>0</v>
      </c>
      <c r="H118" s="141">
        <f t="shared" si="62"/>
        <v>0</v>
      </c>
      <c r="I118" s="144">
        <v>0.5</v>
      </c>
      <c r="J118" s="141">
        <f t="shared" si="63"/>
        <v>0</v>
      </c>
      <c r="K118" s="11"/>
      <c r="L118" s="26"/>
      <c r="M118" s="26">
        <f>F118*9.975%*(IF(C$15=0%,100%,IF(C$15=50%,50%,IF(C$15=100%,0,0))))</f>
        <v>0</v>
      </c>
      <c r="N118" s="26">
        <f>F118*5%*(IF(C$15=0%,100%,IF(C$15=50%,50%,IF(C$15=100%,0,0))))</f>
        <v>0</v>
      </c>
    </row>
    <row r="119" spans="1:14" s="32" customFormat="1" ht="13" x14ac:dyDescent="0.25">
      <c r="A119" s="62" t="s">
        <v>125</v>
      </c>
      <c r="B119" s="64" t="s">
        <v>126</v>
      </c>
      <c r="C119" s="65" t="s">
        <v>40</v>
      </c>
      <c r="D119" s="66"/>
      <c r="E119" s="6"/>
      <c r="F119" s="145">
        <f>D119*E119</f>
        <v>0</v>
      </c>
      <c r="G119" s="140">
        <f t="shared" si="61"/>
        <v>0</v>
      </c>
      <c r="H119" s="141">
        <f t="shared" si="62"/>
        <v>0</v>
      </c>
      <c r="I119" s="144">
        <v>0</v>
      </c>
      <c r="J119" s="141">
        <f t="shared" si="63"/>
        <v>0</v>
      </c>
      <c r="K119" s="11"/>
      <c r="L119" s="26"/>
      <c r="M119" s="26">
        <f>F119*9.975%*(IF(C$15=0%,100%,IF(C$15=50%,50%,IF(C$15=100%,0,0))))</f>
        <v>0</v>
      </c>
      <c r="N119" s="26">
        <f>F119*5%*(IF(C$15=0%,100%,IF(C$15=50%,50%,IF(C$15=100%,0,0))))</f>
        <v>0</v>
      </c>
    </row>
    <row r="120" spans="1:14" s="32" customFormat="1" ht="12.65" customHeight="1" x14ac:dyDescent="0.25">
      <c r="A120" s="20"/>
      <c r="B120" s="36"/>
      <c r="C120" s="49"/>
      <c r="D120" s="84"/>
      <c r="E120" s="85"/>
      <c r="F120" s="86"/>
      <c r="G120" s="86"/>
      <c r="H120" s="75"/>
      <c r="I120" s="75"/>
      <c r="K120" s="11"/>
      <c r="L120" s="26"/>
      <c r="M120" s="26"/>
      <c r="N120" s="26"/>
    </row>
    <row r="121" spans="1:14" s="32" customFormat="1" ht="37.5" customHeight="1" x14ac:dyDescent="0.25">
      <c r="A121" s="129" t="s">
        <v>128</v>
      </c>
      <c r="B121" s="130" t="s">
        <v>129</v>
      </c>
      <c r="C121" s="219" t="s">
        <v>17</v>
      </c>
      <c r="D121" s="220" t="s">
        <v>18</v>
      </c>
      <c r="E121" s="127" t="s">
        <v>19</v>
      </c>
      <c r="F121" s="221" t="s">
        <v>4</v>
      </c>
      <c r="G121" s="221" t="s">
        <v>5</v>
      </c>
      <c r="H121" s="127" t="s">
        <v>6</v>
      </c>
      <c r="I121" s="128" t="s">
        <v>66</v>
      </c>
      <c r="J121" s="128" t="s">
        <v>41</v>
      </c>
      <c r="K121" s="11"/>
      <c r="L121" s="26"/>
      <c r="M121" s="26"/>
      <c r="N121" s="26"/>
    </row>
    <row r="122" spans="1:14" s="32" customFormat="1" ht="50" x14ac:dyDescent="0.25">
      <c r="A122" s="62" t="s">
        <v>130</v>
      </c>
      <c r="B122" s="64" t="s">
        <v>290</v>
      </c>
      <c r="C122" s="65" t="s">
        <v>40</v>
      </c>
      <c r="D122" s="66"/>
      <c r="E122" s="6"/>
      <c r="F122" s="145">
        <f>D122*E122</f>
        <v>0</v>
      </c>
      <c r="G122" s="140">
        <f t="shared" ref="G122:G125" si="64">M122+N122</f>
        <v>0</v>
      </c>
      <c r="H122" s="141">
        <f t="shared" ref="H122:H125" si="65">F122+G122</f>
        <v>0</v>
      </c>
      <c r="I122" s="144">
        <v>0.75</v>
      </c>
      <c r="J122" s="141">
        <f t="shared" ref="J122:J125" si="66">H122*I122</f>
        <v>0</v>
      </c>
      <c r="K122" s="11"/>
      <c r="L122" s="26"/>
      <c r="M122" s="26">
        <f>F122*9.975%*(IF(C$15=0%,100%,IF(C$15=50%,50%,IF(C$15=100%,0,0))))</f>
        <v>0</v>
      </c>
      <c r="N122" s="26">
        <f>F122*5%*(IF(C$15=0%,100%,IF(C$15=50%,50%,IF(C$15=100%,0,0))))</f>
        <v>0</v>
      </c>
    </row>
    <row r="123" spans="1:14" s="32" customFormat="1" ht="50" x14ac:dyDescent="0.25">
      <c r="A123" s="62" t="s">
        <v>131</v>
      </c>
      <c r="B123" s="64" t="s">
        <v>277</v>
      </c>
      <c r="C123" s="65" t="s">
        <v>40</v>
      </c>
      <c r="D123" s="66"/>
      <c r="E123" s="6"/>
      <c r="F123" s="145">
        <f>D123*E123</f>
        <v>0</v>
      </c>
      <c r="G123" s="140">
        <f t="shared" si="64"/>
        <v>0</v>
      </c>
      <c r="H123" s="141">
        <f t="shared" si="65"/>
        <v>0</v>
      </c>
      <c r="I123" s="144">
        <v>0.75</v>
      </c>
      <c r="J123" s="141">
        <f t="shared" si="66"/>
        <v>0</v>
      </c>
      <c r="K123" s="11"/>
      <c r="L123" s="26"/>
      <c r="M123" s="26">
        <f>F123*9.975%*(IF(C$15=0%,100%,IF(C$15=50%,50%,IF(C$15=100%,0,0))))</f>
        <v>0</v>
      </c>
      <c r="N123" s="26">
        <f>F123*5%*(IF(C$15=0%,100%,IF(C$15=50%,50%,IF(C$15=100%,0,0))))</f>
        <v>0</v>
      </c>
    </row>
    <row r="124" spans="1:14" s="32" customFormat="1" ht="37.5" x14ac:dyDescent="0.25">
      <c r="A124" s="62" t="s">
        <v>132</v>
      </c>
      <c r="B124" s="64" t="s">
        <v>133</v>
      </c>
      <c r="C124" s="65" t="s">
        <v>40</v>
      </c>
      <c r="D124" s="66"/>
      <c r="E124" s="6"/>
      <c r="F124" s="145">
        <f>D124*E124</f>
        <v>0</v>
      </c>
      <c r="G124" s="140">
        <f t="shared" si="64"/>
        <v>0</v>
      </c>
      <c r="H124" s="141">
        <f t="shared" si="65"/>
        <v>0</v>
      </c>
      <c r="I124" s="144">
        <v>0</v>
      </c>
      <c r="J124" s="141">
        <f t="shared" si="66"/>
        <v>0</v>
      </c>
      <c r="K124" s="11"/>
      <c r="L124" s="26"/>
      <c r="M124" s="26">
        <f>F124*9.975%*(IF(C$15=0%,100%,IF(C$15=50%,50%,IF(C$15=100%,0,0))))</f>
        <v>0</v>
      </c>
      <c r="N124" s="26">
        <f>F124*5%*(IF(C$15=0%,100%,IF(C$15=50%,50%,IF(C$15=100%,0,0))))</f>
        <v>0</v>
      </c>
    </row>
    <row r="125" spans="1:14" s="32" customFormat="1" ht="25" x14ac:dyDescent="0.25">
      <c r="A125" s="62" t="s">
        <v>134</v>
      </c>
      <c r="B125" s="64" t="s">
        <v>291</v>
      </c>
      <c r="C125" s="65" t="s">
        <v>40</v>
      </c>
      <c r="D125" s="66"/>
      <c r="E125" s="6"/>
      <c r="F125" s="145">
        <f>D125*E125</f>
        <v>0</v>
      </c>
      <c r="G125" s="140">
        <f t="shared" si="64"/>
        <v>0</v>
      </c>
      <c r="H125" s="141">
        <f t="shared" si="65"/>
        <v>0</v>
      </c>
      <c r="I125" s="144">
        <v>0.75</v>
      </c>
      <c r="J125" s="141">
        <f t="shared" si="66"/>
        <v>0</v>
      </c>
      <c r="K125" s="11"/>
      <c r="L125" s="26"/>
      <c r="M125" s="26">
        <f>F125*9.975%*(IF(C$15=0%,100%,IF(C$15=50%,50%,IF(C$15=100%,0,0))))</f>
        <v>0</v>
      </c>
      <c r="N125" s="26">
        <f>F125*5%*(IF(C$15=0%,100%,IF(C$15=50%,50%,IF(C$15=100%,0,0))))</f>
        <v>0</v>
      </c>
    </row>
    <row r="126" spans="1:14" s="32" customFormat="1" ht="12.65" customHeight="1" x14ac:dyDescent="0.25">
      <c r="A126" s="20"/>
      <c r="B126" s="36"/>
      <c r="C126" s="49"/>
      <c r="D126" s="84"/>
      <c r="E126" s="85"/>
      <c r="F126" s="86"/>
      <c r="G126" s="86"/>
      <c r="H126" s="75"/>
      <c r="I126" s="75"/>
      <c r="K126" s="11"/>
      <c r="L126" s="26"/>
      <c r="M126" s="26"/>
      <c r="N126" s="26"/>
    </row>
    <row r="127" spans="1:14" s="32" customFormat="1" ht="37.5" customHeight="1" x14ac:dyDescent="0.25">
      <c r="A127" s="129" t="s">
        <v>135</v>
      </c>
      <c r="B127" s="130" t="s">
        <v>68</v>
      </c>
      <c r="C127" s="219" t="s">
        <v>17</v>
      </c>
      <c r="D127" s="220" t="s">
        <v>18</v>
      </c>
      <c r="E127" s="127" t="s">
        <v>19</v>
      </c>
      <c r="F127" s="221" t="s">
        <v>4</v>
      </c>
      <c r="G127" s="221" t="s">
        <v>5</v>
      </c>
      <c r="H127" s="127" t="s">
        <v>6</v>
      </c>
      <c r="I127" s="128" t="s">
        <v>66</v>
      </c>
      <c r="J127" s="128" t="s">
        <v>41</v>
      </c>
      <c r="K127" s="11"/>
      <c r="L127" s="26"/>
      <c r="M127" s="26"/>
      <c r="N127" s="26"/>
    </row>
    <row r="128" spans="1:14" s="32" customFormat="1" ht="37.5" x14ac:dyDescent="0.25">
      <c r="A128" s="62" t="s">
        <v>136</v>
      </c>
      <c r="B128" s="64" t="s">
        <v>292</v>
      </c>
      <c r="C128" s="65" t="s">
        <v>40</v>
      </c>
      <c r="D128" s="66"/>
      <c r="E128" s="6"/>
      <c r="F128" s="145">
        <f t="shared" ref="F128:F133" si="67">D128*E128</f>
        <v>0</v>
      </c>
      <c r="G128" s="140">
        <f t="shared" ref="G128:G131" si="68">M128+N128</f>
        <v>0</v>
      </c>
      <c r="H128" s="141">
        <f t="shared" ref="H128:H131" si="69">F128+G128</f>
        <v>0</v>
      </c>
      <c r="I128" s="144">
        <v>0.75</v>
      </c>
      <c r="J128" s="141">
        <f t="shared" ref="J128:J131" si="70">H128*I128</f>
        <v>0</v>
      </c>
      <c r="K128" s="11"/>
      <c r="L128" s="26"/>
      <c r="M128" s="26">
        <f t="shared" ref="M128:M133" si="71">F128*9.975%*(IF(C$15=0%,100%,IF(C$15=50%,50%,IF(C$15=100%,0,0))))</f>
        <v>0</v>
      </c>
      <c r="N128" s="26">
        <f t="shared" ref="N128:N133" si="72">F128*5%*(IF(C$15=0%,100%,IF(C$15=50%,50%,IF(C$15=100%,0,0))))</f>
        <v>0</v>
      </c>
    </row>
    <row r="129" spans="1:14" s="32" customFormat="1" ht="50" x14ac:dyDescent="0.25">
      <c r="A129" s="62" t="s">
        <v>137</v>
      </c>
      <c r="B129" s="64" t="s">
        <v>293</v>
      </c>
      <c r="C129" s="65" t="s">
        <v>40</v>
      </c>
      <c r="D129" s="66"/>
      <c r="E129" s="6"/>
      <c r="F129" s="145">
        <f t="shared" si="67"/>
        <v>0</v>
      </c>
      <c r="G129" s="140">
        <f t="shared" si="68"/>
        <v>0</v>
      </c>
      <c r="H129" s="141">
        <f t="shared" si="69"/>
        <v>0</v>
      </c>
      <c r="I129" s="144">
        <v>0.75</v>
      </c>
      <c r="J129" s="141">
        <f t="shared" si="70"/>
        <v>0</v>
      </c>
      <c r="K129" s="11"/>
      <c r="L129" s="26"/>
      <c r="M129" s="26">
        <f t="shared" si="71"/>
        <v>0</v>
      </c>
      <c r="N129" s="26">
        <f t="shared" si="72"/>
        <v>0</v>
      </c>
    </row>
    <row r="130" spans="1:14" s="32" customFormat="1" ht="37.5" x14ac:dyDescent="0.25">
      <c r="A130" s="62" t="s">
        <v>138</v>
      </c>
      <c r="B130" s="64" t="s">
        <v>294</v>
      </c>
      <c r="C130" s="65" t="s">
        <v>40</v>
      </c>
      <c r="D130" s="66"/>
      <c r="E130" s="6"/>
      <c r="F130" s="145">
        <f t="shared" si="67"/>
        <v>0</v>
      </c>
      <c r="G130" s="140">
        <f t="shared" si="68"/>
        <v>0</v>
      </c>
      <c r="H130" s="141">
        <f t="shared" si="69"/>
        <v>0</v>
      </c>
      <c r="I130" s="144">
        <v>0.75</v>
      </c>
      <c r="J130" s="141">
        <f t="shared" si="70"/>
        <v>0</v>
      </c>
      <c r="K130" s="11"/>
      <c r="L130" s="26"/>
      <c r="M130" s="26">
        <f t="shared" si="71"/>
        <v>0</v>
      </c>
      <c r="N130" s="26">
        <f t="shared" si="72"/>
        <v>0</v>
      </c>
    </row>
    <row r="131" spans="1:14" s="32" customFormat="1" ht="25" x14ac:dyDescent="0.25">
      <c r="A131" s="62" t="s">
        <v>139</v>
      </c>
      <c r="B131" s="64" t="s">
        <v>295</v>
      </c>
      <c r="C131" s="65" t="s">
        <v>40</v>
      </c>
      <c r="D131" s="66"/>
      <c r="E131" s="6"/>
      <c r="F131" s="145">
        <f t="shared" si="67"/>
        <v>0</v>
      </c>
      <c r="G131" s="140">
        <f t="shared" si="68"/>
        <v>0</v>
      </c>
      <c r="H131" s="141">
        <f t="shared" si="69"/>
        <v>0</v>
      </c>
      <c r="I131" s="144">
        <v>0.5</v>
      </c>
      <c r="J131" s="141">
        <f t="shared" si="70"/>
        <v>0</v>
      </c>
      <c r="K131" s="11"/>
      <c r="L131" s="26"/>
      <c r="M131" s="26">
        <f t="shared" si="71"/>
        <v>0</v>
      </c>
      <c r="N131" s="26">
        <f t="shared" si="72"/>
        <v>0</v>
      </c>
    </row>
    <row r="132" spans="1:14" s="32" customFormat="1" ht="25" x14ac:dyDescent="0.25">
      <c r="A132" s="62" t="s">
        <v>140</v>
      </c>
      <c r="B132" s="64" t="s">
        <v>296</v>
      </c>
      <c r="C132" s="65" t="s">
        <v>40</v>
      </c>
      <c r="D132" s="66"/>
      <c r="E132" s="6"/>
      <c r="F132" s="145">
        <f t="shared" si="67"/>
        <v>0</v>
      </c>
      <c r="G132" s="140">
        <f t="shared" ref="G132:G133" si="73">M132+N132</f>
        <v>0</v>
      </c>
      <c r="H132" s="141">
        <f t="shared" ref="H132:H133" si="74">F132+G132</f>
        <v>0</v>
      </c>
      <c r="I132" s="144">
        <v>0.5</v>
      </c>
      <c r="J132" s="141">
        <f t="shared" ref="J132:J133" si="75">H132*I132</f>
        <v>0</v>
      </c>
      <c r="K132" s="11"/>
      <c r="L132" s="26"/>
      <c r="M132" s="26">
        <f t="shared" si="71"/>
        <v>0</v>
      </c>
      <c r="N132" s="26">
        <f t="shared" si="72"/>
        <v>0</v>
      </c>
    </row>
    <row r="133" spans="1:14" s="32" customFormat="1" ht="25" x14ac:dyDescent="0.25">
      <c r="A133" s="62" t="s">
        <v>141</v>
      </c>
      <c r="B133" s="64" t="s">
        <v>142</v>
      </c>
      <c r="C133" s="65" t="s">
        <v>40</v>
      </c>
      <c r="D133" s="66"/>
      <c r="E133" s="6"/>
      <c r="F133" s="145">
        <f t="shared" si="67"/>
        <v>0</v>
      </c>
      <c r="G133" s="140">
        <f t="shared" si="73"/>
        <v>0</v>
      </c>
      <c r="H133" s="141">
        <f t="shared" si="74"/>
        <v>0</v>
      </c>
      <c r="I133" s="144">
        <v>0</v>
      </c>
      <c r="J133" s="141">
        <f t="shared" si="75"/>
        <v>0</v>
      </c>
      <c r="K133" s="11"/>
      <c r="L133" s="26"/>
      <c r="M133" s="26">
        <f t="shared" si="71"/>
        <v>0</v>
      </c>
      <c r="N133" s="26">
        <f t="shared" si="72"/>
        <v>0</v>
      </c>
    </row>
    <row r="134" spans="1:14" s="32" customFormat="1" ht="15" customHeight="1" x14ac:dyDescent="0.25">
      <c r="A134" s="20"/>
      <c r="B134" s="61"/>
      <c r="C134" s="87"/>
      <c r="D134" s="88"/>
      <c r="E134" s="88"/>
      <c r="F134" s="89"/>
      <c r="G134" s="89"/>
      <c r="H134" s="89"/>
      <c r="I134" s="89"/>
      <c r="J134" s="90"/>
      <c r="K134" s="11"/>
      <c r="L134" s="26"/>
      <c r="M134" s="26"/>
      <c r="N134" s="26"/>
    </row>
    <row r="135" spans="1:14" s="32" customFormat="1" ht="37.5" customHeight="1" x14ac:dyDescent="0.25">
      <c r="A135" s="129" t="s">
        <v>143</v>
      </c>
      <c r="B135" s="130" t="s">
        <v>95</v>
      </c>
      <c r="C135" s="219" t="s">
        <v>17</v>
      </c>
      <c r="D135" s="220" t="s">
        <v>18</v>
      </c>
      <c r="E135" s="127" t="s">
        <v>19</v>
      </c>
      <c r="F135" s="221" t="s">
        <v>4</v>
      </c>
      <c r="G135" s="221" t="s">
        <v>5</v>
      </c>
      <c r="H135" s="127" t="s">
        <v>6</v>
      </c>
      <c r="I135" s="128" t="s">
        <v>66</v>
      </c>
      <c r="J135" s="128" t="s">
        <v>41</v>
      </c>
      <c r="K135" s="11"/>
      <c r="L135" s="26"/>
      <c r="M135" s="26"/>
      <c r="N135" s="26"/>
    </row>
    <row r="136" spans="1:14" s="32" customFormat="1" ht="37.5" x14ac:dyDescent="0.25">
      <c r="A136" s="62" t="s">
        <v>144</v>
      </c>
      <c r="B136" s="64" t="s">
        <v>297</v>
      </c>
      <c r="C136" s="65" t="s">
        <v>40</v>
      </c>
      <c r="D136" s="66"/>
      <c r="E136" s="6"/>
      <c r="F136" s="145">
        <f>D136*E136</f>
        <v>0</v>
      </c>
      <c r="G136" s="140">
        <f t="shared" ref="G136:G138" si="76">M136+N136</f>
        <v>0</v>
      </c>
      <c r="H136" s="141">
        <f t="shared" ref="H136:H138" si="77">F136+G136</f>
        <v>0</v>
      </c>
      <c r="I136" s="144">
        <v>0.75</v>
      </c>
      <c r="J136" s="141">
        <f t="shared" ref="J136:J138" si="78">H136*I136</f>
        <v>0</v>
      </c>
      <c r="K136" s="11"/>
      <c r="L136" s="26"/>
      <c r="M136" s="26">
        <f>F136*9.975%*(IF(C$15=0%,100%,IF(C$15=50%,50%,IF(C$15=100%,0,0))))</f>
        <v>0</v>
      </c>
      <c r="N136" s="26">
        <f>F136*5%*(IF(C$15=0%,100%,IF(C$15=50%,50%,IF(C$15=100%,0,0))))</f>
        <v>0</v>
      </c>
    </row>
    <row r="137" spans="1:14" s="32" customFormat="1" ht="25" x14ac:dyDescent="0.25">
      <c r="A137" s="62" t="s">
        <v>145</v>
      </c>
      <c r="B137" s="64" t="s">
        <v>298</v>
      </c>
      <c r="C137" s="65" t="s">
        <v>40</v>
      </c>
      <c r="D137" s="66"/>
      <c r="E137" s="6"/>
      <c r="F137" s="145">
        <f>D137*E137</f>
        <v>0</v>
      </c>
      <c r="G137" s="140">
        <f t="shared" si="76"/>
        <v>0</v>
      </c>
      <c r="H137" s="141">
        <f t="shared" si="77"/>
        <v>0</v>
      </c>
      <c r="I137" s="144">
        <v>0.75</v>
      </c>
      <c r="J137" s="141">
        <f t="shared" si="78"/>
        <v>0</v>
      </c>
      <c r="K137" s="11"/>
      <c r="L137" s="26"/>
      <c r="M137" s="26">
        <f>F137*9.975%*(IF(C$15=0%,100%,IF(C$15=50%,50%,IF(C$15=100%,0,0))))</f>
        <v>0</v>
      </c>
      <c r="N137" s="26">
        <f>F137*5%*(IF(C$15=0%,100%,IF(C$15=50%,50%,IF(C$15=100%,0,0))))</f>
        <v>0</v>
      </c>
    </row>
    <row r="138" spans="1:14" s="32" customFormat="1" ht="25" x14ac:dyDescent="0.25">
      <c r="A138" s="62" t="s">
        <v>146</v>
      </c>
      <c r="B138" s="64" t="s">
        <v>147</v>
      </c>
      <c r="C138" s="65" t="s">
        <v>40</v>
      </c>
      <c r="D138" s="66"/>
      <c r="E138" s="6"/>
      <c r="F138" s="145">
        <f>D138*E138</f>
        <v>0</v>
      </c>
      <c r="G138" s="140">
        <f t="shared" si="76"/>
        <v>0</v>
      </c>
      <c r="H138" s="141">
        <f t="shared" si="77"/>
        <v>0</v>
      </c>
      <c r="I138" s="144">
        <v>0</v>
      </c>
      <c r="J138" s="141">
        <f t="shared" si="78"/>
        <v>0</v>
      </c>
      <c r="K138" s="11"/>
      <c r="L138" s="26"/>
      <c r="M138" s="26">
        <f>F138*9.975%*(IF(C$15=0%,100%,IF(C$15=50%,50%,IF(C$15=100%,0,0))))</f>
        <v>0</v>
      </c>
      <c r="N138" s="26">
        <f>F138*5%*(IF(C$15=0%,100%,IF(C$15=50%,50%,IF(C$15=100%,0,0))))</f>
        <v>0</v>
      </c>
    </row>
    <row r="139" spans="1:14" s="32" customFormat="1" ht="12.65" customHeight="1" x14ac:dyDescent="0.25">
      <c r="A139" s="20"/>
      <c r="B139" s="91"/>
      <c r="C139" s="49"/>
      <c r="D139" s="84"/>
      <c r="E139" s="85"/>
      <c r="F139" s="86"/>
      <c r="G139" s="86"/>
      <c r="H139" s="75"/>
      <c r="I139" s="75"/>
      <c r="K139" s="11"/>
      <c r="L139" s="26"/>
      <c r="M139" s="26"/>
      <c r="N139" s="26"/>
    </row>
    <row r="140" spans="1:14" s="32" customFormat="1" ht="37.5" customHeight="1" x14ac:dyDescent="0.25">
      <c r="A140" s="129" t="s">
        <v>148</v>
      </c>
      <c r="B140" s="130" t="s">
        <v>210</v>
      </c>
      <c r="C140" s="219" t="s">
        <v>17</v>
      </c>
      <c r="D140" s="220" t="s">
        <v>18</v>
      </c>
      <c r="E140" s="127" t="s">
        <v>19</v>
      </c>
      <c r="F140" s="221" t="s">
        <v>4</v>
      </c>
      <c r="G140" s="221" t="s">
        <v>5</v>
      </c>
      <c r="H140" s="127" t="s">
        <v>6</v>
      </c>
      <c r="I140" s="128" t="s">
        <v>66</v>
      </c>
      <c r="J140" s="128" t="s">
        <v>41</v>
      </c>
      <c r="K140" s="11"/>
      <c r="L140" s="26"/>
      <c r="M140" s="26"/>
      <c r="N140" s="26"/>
    </row>
    <row r="141" spans="1:14" s="32" customFormat="1" ht="37.5" x14ac:dyDescent="0.25">
      <c r="A141" s="62" t="s">
        <v>149</v>
      </c>
      <c r="B141" s="64" t="s">
        <v>299</v>
      </c>
      <c r="C141" s="65" t="s">
        <v>40</v>
      </c>
      <c r="D141" s="66"/>
      <c r="E141" s="6"/>
      <c r="F141" s="145">
        <f>D141*E141</f>
        <v>0</v>
      </c>
      <c r="G141" s="140">
        <f t="shared" ref="G141:G142" si="79">M141+N141</f>
        <v>0</v>
      </c>
      <c r="H141" s="141">
        <f t="shared" ref="H141:H142" si="80">F141+G141</f>
        <v>0</v>
      </c>
      <c r="I141" s="144">
        <v>0.5</v>
      </c>
      <c r="J141" s="141">
        <f t="shared" ref="J141:J142" si="81">H141*I141</f>
        <v>0</v>
      </c>
      <c r="K141" s="11"/>
      <c r="L141" s="26"/>
      <c r="M141" s="26">
        <f>F141*9.975%*(IF(C$15=0%,100%,IF(C$15=50%,50%,IF(C$15=100%,0,0))))</f>
        <v>0</v>
      </c>
      <c r="N141" s="26">
        <f>F141*5%*(IF(C$15=0%,100%,IF(C$15=50%,50%,IF(C$15=100%,0,0))))</f>
        <v>0</v>
      </c>
    </row>
    <row r="142" spans="1:14" s="32" customFormat="1" ht="25" x14ac:dyDescent="0.25">
      <c r="A142" s="62" t="s">
        <v>150</v>
      </c>
      <c r="B142" s="64" t="s">
        <v>151</v>
      </c>
      <c r="C142" s="65" t="s">
        <v>40</v>
      </c>
      <c r="D142" s="66"/>
      <c r="E142" s="6"/>
      <c r="F142" s="145">
        <f>D142*E142</f>
        <v>0</v>
      </c>
      <c r="G142" s="140">
        <f t="shared" si="79"/>
        <v>0</v>
      </c>
      <c r="H142" s="141">
        <f t="shared" si="80"/>
        <v>0</v>
      </c>
      <c r="I142" s="144">
        <v>0</v>
      </c>
      <c r="J142" s="141">
        <f t="shared" si="81"/>
        <v>0</v>
      </c>
      <c r="K142" s="11"/>
      <c r="L142" s="26"/>
      <c r="M142" s="26">
        <f>F142*9.975%*(IF(C$15=0%,100%,IF(C$15=50%,50%,IF(C$15=100%,0,0))))</f>
        <v>0</v>
      </c>
      <c r="N142" s="26">
        <f>F142*5%*(IF(C$15=0%,100%,IF(C$15=50%,50%,IF(C$15=100%,0,0))))</f>
        <v>0</v>
      </c>
    </row>
    <row r="143" spans="1:14" s="32" customFormat="1" ht="12.65" customHeight="1" x14ac:dyDescent="0.3">
      <c r="A143" s="20"/>
      <c r="B143" s="68"/>
      <c r="C143" s="92"/>
      <c r="D143" s="93"/>
      <c r="E143" s="94"/>
      <c r="F143" s="94"/>
      <c r="G143" s="94"/>
      <c r="H143" s="94"/>
      <c r="I143" s="95"/>
      <c r="K143" s="11"/>
      <c r="L143" s="26"/>
      <c r="M143" s="26"/>
      <c r="N143" s="26"/>
    </row>
    <row r="144" spans="1:14" ht="15" customHeight="1" x14ac:dyDescent="0.25">
      <c r="A144" s="132" t="s">
        <v>152</v>
      </c>
      <c r="B144" s="133" t="s">
        <v>153</v>
      </c>
      <c r="C144" s="136"/>
      <c r="D144" s="136"/>
      <c r="E144" s="136"/>
      <c r="F144" s="136"/>
      <c r="G144" s="136"/>
      <c r="H144" s="136"/>
      <c r="I144" s="136"/>
      <c r="J144" s="136"/>
      <c r="K144" s="11"/>
      <c r="L144" s="26"/>
      <c r="M144" s="26"/>
      <c r="N144" s="26"/>
    </row>
    <row r="145" spans="1:14" s="32" customFormat="1" ht="37.5" customHeight="1" x14ac:dyDescent="0.25">
      <c r="A145" s="129" t="s">
        <v>155</v>
      </c>
      <c r="B145" s="130" t="s">
        <v>154</v>
      </c>
      <c r="C145" s="219" t="s">
        <v>17</v>
      </c>
      <c r="D145" s="220" t="s">
        <v>18</v>
      </c>
      <c r="E145" s="127" t="s">
        <v>19</v>
      </c>
      <c r="F145" s="221" t="s">
        <v>4</v>
      </c>
      <c r="G145" s="221" t="s">
        <v>5</v>
      </c>
      <c r="H145" s="127" t="s">
        <v>6</v>
      </c>
      <c r="I145" s="128" t="s">
        <v>66</v>
      </c>
      <c r="J145" s="128" t="s">
        <v>41</v>
      </c>
      <c r="K145" s="11"/>
      <c r="L145" s="26"/>
      <c r="M145" s="26"/>
      <c r="N145" s="26"/>
    </row>
    <row r="146" spans="1:14" s="32" customFormat="1" ht="37.5" x14ac:dyDescent="0.25">
      <c r="A146" s="62" t="s">
        <v>156</v>
      </c>
      <c r="B146" s="64" t="s">
        <v>300</v>
      </c>
      <c r="C146" s="65" t="s">
        <v>186</v>
      </c>
      <c r="D146" s="66"/>
      <c r="E146" s="6"/>
      <c r="F146" s="145">
        <f>D146*E146</f>
        <v>0</v>
      </c>
      <c r="G146" s="140">
        <f>M146+N146</f>
        <v>0</v>
      </c>
      <c r="H146" s="141">
        <f t="shared" ref="H146:H147" si="82">F146+G146</f>
        <v>0</v>
      </c>
      <c r="I146" s="144">
        <v>0.75</v>
      </c>
      <c r="J146" s="141">
        <f t="shared" ref="J146:J147" si="83">H146*I146</f>
        <v>0</v>
      </c>
      <c r="K146" s="11"/>
      <c r="L146" s="26"/>
      <c r="M146" s="26">
        <f>F146*9.975%*(IF(C$15=0%,100%,IF(C$15=50%,50%,IF(C$15=100%,0,0))))</f>
        <v>0</v>
      </c>
      <c r="N146" s="26">
        <f>F146*5%*(IF(C$15=0%,100%,IF(C$15=50%,50%,IF(C$15=100%,0,0))))</f>
        <v>0</v>
      </c>
    </row>
    <row r="147" spans="1:14" s="32" customFormat="1" ht="37.5" x14ac:dyDescent="0.25">
      <c r="A147" s="62" t="s">
        <v>157</v>
      </c>
      <c r="B147" s="64" t="s">
        <v>312</v>
      </c>
      <c r="C147" s="65" t="s">
        <v>186</v>
      </c>
      <c r="D147" s="66"/>
      <c r="E147" s="6"/>
      <c r="F147" s="145">
        <f>D147*E147</f>
        <v>0</v>
      </c>
      <c r="G147" s="140">
        <f>M147+N147</f>
        <v>0</v>
      </c>
      <c r="H147" s="141">
        <f t="shared" si="82"/>
        <v>0</v>
      </c>
      <c r="I147" s="144">
        <v>0.75</v>
      </c>
      <c r="J147" s="141">
        <f t="shared" si="83"/>
        <v>0</v>
      </c>
      <c r="K147" s="11"/>
      <c r="L147" s="26"/>
      <c r="M147" s="26">
        <f>F147*9.975%*(IF(C$15=0%,100%,IF(C$15=50%,50%,IF(C$15=100%,0,0))))</f>
        <v>0</v>
      </c>
      <c r="N147" s="26">
        <f>F147*5%*(IF(C$15=0%,100%,IF(C$15=50%,50%,IF(C$15=100%,0,0))))</f>
        <v>0</v>
      </c>
    </row>
    <row r="148" spans="1:14" s="32" customFormat="1" ht="15" customHeight="1" x14ac:dyDescent="0.25">
      <c r="A148" s="20"/>
      <c r="B148" s="61"/>
      <c r="C148" s="96"/>
      <c r="D148" s="97"/>
      <c r="E148" s="98"/>
      <c r="F148" s="99"/>
      <c r="G148" s="100"/>
      <c r="H148" s="101"/>
      <c r="I148" s="102"/>
      <c r="K148" s="11"/>
      <c r="L148" s="26"/>
      <c r="M148" s="26"/>
      <c r="N148" s="26"/>
    </row>
    <row r="149" spans="1:14" s="32" customFormat="1" ht="37.5" customHeight="1" x14ac:dyDescent="0.25">
      <c r="A149" s="129" t="s">
        <v>158</v>
      </c>
      <c r="B149" s="130" t="s">
        <v>68</v>
      </c>
      <c r="C149" s="219" t="s">
        <v>17</v>
      </c>
      <c r="D149" s="220" t="s">
        <v>18</v>
      </c>
      <c r="E149" s="127" t="s">
        <v>19</v>
      </c>
      <c r="F149" s="221" t="s">
        <v>4</v>
      </c>
      <c r="G149" s="221" t="s">
        <v>5</v>
      </c>
      <c r="H149" s="127" t="s">
        <v>6</v>
      </c>
      <c r="I149" s="128" t="s">
        <v>66</v>
      </c>
      <c r="J149" s="128" t="s">
        <v>41</v>
      </c>
      <c r="K149" s="11"/>
      <c r="L149" s="26"/>
      <c r="M149" s="26"/>
      <c r="N149" s="26"/>
    </row>
    <row r="150" spans="1:14" s="32" customFormat="1" ht="37.5" x14ac:dyDescent="0.25">
      <c r="A150" s="62" t="s">
        <v>159</v>
      </c>
      <c r="B150" s="64" t="s">
        <v>301</v>
      </c>
      <c r="C150" s="65" t="s">
        <v>186</v>
      </c>
      <c r="D150" s="66"/>
      <c r="E150" s="6"/>
      <c r="F150" s="145">
        <f>D150*E150</f>
        <v>0</v>
      </c>
      <c r="G150" s="140">
        <f t="shared" ref="G150:G151" si="84">M150+N150</f>
        <v>0</v>
      </c>
      <c r="H150" s="141">
        <f t="shared" ref="H150:H151" si="85">F150+G150</f>
        <v>0</v>
      </c>
      <c r="I150" s="144">
        <v>0.75</v>
      </c>
      <c r="J150" s="141">
        <f t="shared" ref="J150:J151" si="86">H150*I150</f>
        <v>0</v>
      </c>
      <c r="K150" s="11"/>
      <c r="L150" s="26"/>
      <c r="M150" s="26">
        <f>F150*9.975%*(IF(C$15=0%,100%,IF(C$15=50%,50%,IF(C$15=100%,0,0))))</f>
        <v>0</v>
      </c>
      <c r="N150" s="26">
        <f>F150*5%*(IF(C$15=0%,100%,IF(C$15=50%,50%,IF(C$15=100%,0,0))))</f>
        <v>0</v>
      </c>
    </row>
    <row r="151" spans="1:14" s="32" customFormat="1" ht="37.5" x14ac:dyDescent="0.25">
      <c r="A151" s="62" t="s">
        <v>160</v>
      </c>
      <c r="B151" s="64" t="s">
        <v>302</v>
      </c>
      <c r="C151" s="65" t="s">
        <v>186</v>
      </c>
      <c r="D151" s="66"/>
      <c r="E151" s="6"/>
      <c r="F151" s="145">
        <f>D151*E151</f>
        <v>0</v>
      </c>
      <c r="G151" s="140">
        <f t="shared" si="84"/>
        <v>0</v>
      </c>
      <c r="H151" s="141">
        <f t="shared" si="85"/>
        <v>0</v>
      </c>
      <c r="I151" s="144">
        <v>0.75</v>
      </c>
      <c r="J151" s="141">
        <f t="shared" si="86"/>
        <v>0</v>
      </c>
      <c r="K151" s="11"/>
      <c r="L151" s="26"/>
      <c r="M151" s="26">
        <f>F151*9.975%*(IF(C$15=0%,100%,IF(C$15=50%,50%,IF(C$15=100%,0,0))))</f>
        <v>0</v>
      </c>
      <c r="N151" s="26">
        <f>F151*5%*(IF(C$15=0%,100%,IF(C$15=50%,50%,IF(C$15=100%,0,0))))</f>
        <v>0</v>
      </c>
    </row>
    <row r="152" spans="1:14" s="32" customFormat="1" ht="13" x14ac:dyDescent="0.25">
      <c r="A152" s="20"/>
      <c r="B152" s="36"/>
      <c r="C152" s="49"/>
      <c r="D152" s="84"/>
      <c r="E152" s="85"/>
      <c r="F152" s="86"/>
      <c r="G152" s="86"/>
      <c r="H152" s="103"/>
      <c r="I152" s="103"/>
      <c r="K152" s="11"/>
      <c r="L152" s="26"/>
      <c r="M152" s="26"/>
      <c r="N152" s="26"/>
    </row>
    <row r="153" spans="1:14" s="32" customFormat="1" ht="37.5" customHeight="1" x14ac:dyDescent="0.25">
      <c r="A153" s="129" t="s">
        <v>161</v>
      </c>
      <c r="B153" s="130" t="s">
        <v>81</v>
      </c>
      <c r="C153" s="219" t="s">
        <v>17</v>
      </c>
      <c r="D153" s="220" t="s">
        <v>18</v>
      </c>
      <c r="E153" s="127" t="s">
        <v>19</v>
      </c>
      <c r="F153" s="221" t="s">
        <v>4</v>
      </c>
      <c r="G153" s="221" t="s">
        <v>5</v>
      </c>
      <c r="H153" s="127" t="s">
        <v>6</v>
      </c>
      <c r="I153" s="128" t="s">
        <v>66</v>
      </c>
      <c r="J153" s="128" t="s">
        <v>41</v>
      </c>
      <c r="K153" s="11"/>
      <c r="L153" s="26"/>
      <c r="M153" s="26"/>
      <c r="N153" s="26"/>
    </row>
    <row r="154" spans="1:14" s="32" customFormat="1" ht="25" x14ac:dyDescent="0.25">
      <c r="A154" s="62" t="s">
        <v>162</v>
      </c>
      <c r="B154" s="64" t="s">
        <v>163</v>
      </c>
      <c r="C154" s="65" t="s">
        <v>186</v>
      </c>
      <c r="D154" s="66"/>
      <c r="E154" s="6"/>
      <c r="F154" s="145">
        <f t="shared" ref="F154:F159" si="87">D154*E154</f>
        <v>0</v>
      </c>
      <c r="G154" s="140">
        <f t="shared" ref="G154:G159" si="88">M154+N154</f>
        <v>0</v>
      </c>
      <c r="H154" s="141">
        <f t="shared" ref="H154:H159" si="89">F154+G154</f>
        <v>0</v>
      </c>
      <c r="I154" s="144">
        <v>0.75</v>
      </c>
      <c r="J154" s="141">
        <f t="shared" ref="J154:J159" si="90">H154*I154</f>
        <v>0</v>
      </c>
      <c r="K154" s="11"/>
      <c r="L154" s="26"/>
      <c r="M154" s="26">
        <f t="shared" ref="M154:M159" si="91">F154*9.975%*(IF(C$15=0%,100%,IF(C$15=50%,50%,IF(C$15=100%,0,0))))</f>
        <v>0</v>
      </c>
      <c r="N154" s="26">
        <f t="shared" ref="N154:N159" si="92">F154*5%*(IF(C$15=0%,100%,IF(C$15=50%,50%,IF(C$15=100%,0,0))))</f>
        <v>0</v>
      </c>
    </row>
    <row r="155" spans="1:14" s="32" customFormat="1" ht="25" x14ac:dyDescent="0.25">
      <c r="A155" s="62" t="s">
        <v>164</v>
      </c>
      <c r="B155" s="64" t="s">
        <v>303</v>
      </c>
      <c r="C155" s="65" t="s">
        <v>186</v>
      </c>
      <c r="D155" s="66"/>
      <c r="E155" s="6"/>
      <c r="F155" s="145">
        <f t="shared" si="87"/>
        <v>0</v>
      </c>
      <c r="G155" s="140">
        <f t="shared" si="88"/>
        <v>0</v>
      </c>
      <c r="H155" s="141">
        <f t="shared" si="89"/>
        <v>0</v>
      </c>
      <c r="I155" s="144">
        <v>0.75</v>
      </c>
      <c r="J155" s="141">
        <f t="shared" si="90"/>
        <v>0</v>
      </c>
      <c r="K155" s="11"/>
      <c r="L155" s="26"/>
      <c r="M155" s="26">
        <f t="shared" si="91"/>
        <v>0</v>
      </c>
      <c r="N155" s="26">
        <f t="shared" si="92"/>
        <v>0</v>
      </c>
    </row>
    <row r="156" spans="1:14" s="32" customFormat="1" ht="25" x14ac:dyDescent="0.25">
      <c r="A156" s="62" t="s">
        <v>165</v>
      </c>
      <c r="B156" s="64" t="s">
        <v>304</v>
      </c>
      <c r="C156" s="65" t="s">
        <v>186</v>
      </c>
      <c r="D156" s="66"/>
      <c r="E156" s="6"/>
      <c r="F156" s="145">
        <f t="shared" si="87"/>
        <v>0</v>
      </c>
      <c r="G156" s="140">
        <f t="shared" si="88"/>
        <v>0</v>
      </c>
      <c r="H156" s="141">
        <f t="shared" si="89"/>
        <v>0</v>
      </c>
      <c r="I156" s="144">
        <v>0.75</v>
      </c>
      <c r="J156" s="141">
        <f t="shared" si="90"/>
        <v>0</v>
      </c>
      <c r="K156" s="11"/>
      <c r="L156" s="26"/>
      <c r="M156" s="26">
        <f t="shared" si="91"/>
        <v>0</v>
      </c>
      <c r="N156" s="26">
        <f t="shared" si="92"/>
        <v>0</v>
      </c>
    </row>
    <row r="157" spans="1:14" s="32" customFormat="1" ht="37.5" x14ac:dyDescent="0.25">
      <c r="A157" s="62" t="s">
        <v>166</v>
      </c>
      <c r="B157" s="64" t="s">
        <v>254</v>
      </c>
      <c r="C157" s="65" t="s">
        <v>186</v>
      </c>
      <c r="D157" s="66"/>
      <c r="E157" s="6"/>
      <c r="F157" s="145">
        <f t="shared" si="87"/>
        <v>0</v>
      </c>
      <c r="G157" s="140">
        <f t="shared" si="88"/>
        <v>0</v>
      </c>
      <c r="H157" s="141">
        <f t="shared" si="89"/>
        <v>0</v>
      </c>
      <c r="I157" s="144">
        <f t="shared" ref="I157:I159" si="93">IF($C$12="Oui",75%,0)</f>
        <v>0</v>
      </c>
      <c r="J157" s="141">
        <f t="shared" si="90"/>
        <v>0</v>
      </c>
      <c r="K157" s="11"/>
      <c r="L157" s="26"/>
      <c r="M157" s="26">
        <f t="shared" si="91"/>
        <v>0</v>
      </c>
      <c r="N157" s="26">
        <f t="shared" si="92"/>
        <v>0</v>
      </c>
    </row>
    <row r="158" spans="1:14" s="32" customFormat="1" ht="50" x14ac:dyDescent="0.25">
      <c r="A158" s="62" t="s">
        <v>167</v>
      </c>
      <c r="B158" s="64" t="s">
        <v>255</v>
      </c>
      <c r="C158" s="65" t="s">
        <v>186</v>
      </c>
      <c r="D158" s="66"/>
      <c r="E158" s="6"/>
      <c r="F158" s="145">
        <f t="shared" si="87"/>
        <v>0</v>
      </c>
      <c r="G158" s="140">
        <f t="shared" si="88"/>
        <v>0</v>
      </c>
      <c r="H158" s="141">
        <f t="shared" si="89"/>
        <v>0</v>
      </c>
      <c r="I158" s="144">
        <f t="shared" si="93"/>
        <v>0</v>
      </c>
      <c r="J158" s="141">
        <f t="shared" si="90"/>
        <v>0</v>
      </c>
      <c r="K158" s="11"/>
      <c r="L158" s="26"/>
      <c r="M158" s="26">
        <f t="shared" si="91"/>
        <v>0</v>
      </c>
      <c r="N158" s="26">
        <f t="shared" si="92"/>
        <v>0</v>
      </c>
    </row>
    <row r="159" spans="1:14" s="32" customFormat="1" ht="50" x14ac:dyDescent="0.25">
      <c r="A159" s="62" t="s">
        <v>168</v>
      </c>
      <c r="B159" s="64" t="s">
        <v>256</v>
      </c>
      <c r="C159" s="65" t="s">
        <v>186</v>
      </c>
      <c r="D159" s="66"/>
      <c r="E159" s="6"/>
      <c r="F159" s="145">
        <f t="shared" si="87"/>
        <v>0</v>
      </c>
      <c r="G159" s="140">
        <f t="shared" si="88"/>
        <v>0</v>
      </c>
      <c r="H159" s="141">
        <f t="shared" si="89"/>
        <v>0</v>
      </c>
      <c r="I159" s="144">
        <f t="shared" si="93"/>
        <v>0</v>
      </c>
      <c r="J159" s="141">
        <f t="shared" si="90"/>
        <v>0</v>
      </c>
      <c r="K159" s="11"/>
      <c r="L159" s="26"/>
      <c r="M159" s="26">
        <f t="shared" si="91"/>
        <v>0</v>
      </c>
      <c r="N159" s="26">
        <f t="shared" si="92"/>
        <v>0</v>
      </c>
    </row>
    <row r="160" spans="1:14" s="32" customFormat="1" ht="15" customHeight="1" x14ac:dyDescent="0.25">
      <c r="A160" s="20"/>
      <c r="B160" s="36"/>
      <c r="C160" s="49"/>
      <c r="D160" s="84"/>
      <c r="E160" s="85"/>
      <c r="F160" s="86"/>
      <c r="G160" s="86"/>
      <c r="H160" s="103"/>
      <c r="I160" s="103"/>
      <c r="K160" s="11"/>
      <c r="L160" s="26"/>
      <c r="M160" s="26"/>
      <c r="N160" s="26"/>
    </row>
    <row r="161" spans="1:14" ht="15" customHeight="1" x14ac:dyDescent="0.25">
      <c r="A161" s="132" t="s">
        <v>169</v>
      </c>
      <c r="B161" s="133" t="s">
        <v>170</v>
      </c>
      <c r="C161" s="136"/>
      <c r="D161" s="136"/>
      <c r="E161" s="136"/>
      <c r="F161" s="136"/>
      <c r="G161" s="136"/>
      <c r="H161" s="136"/>
      <c r="I161" s="136"/>
      <c r="J161" s="136"/>
      <c r="K161" s="11"/>
      <c r="L161" s="26"/>
      <c r="M161" s="26"/>
      <c r="N161" s="26"/>
    </row>
    <row r="162" spans="1:14" ht="15" customHeight="1" x14ac:dyDescent="0.25">
      <c r="A162" s="132"/>
      <c r="B162" s="133"/>
      <c r="C162" s="136"/>
      <c r="D162" s="136"/>
      <c r="E162" s="136"/>
      <c r="F162" s="136"/>
      <c r="G162" s="136"/>
      <c r="H162" s="136"/>
      <c r="I162" s="136"/>
      <c r="J162" s="136"/>
      <c r="K162" s="11"/>
      <c r="L162" s="26"/>
      <c r="M162" s="26"/>
      <c r="N162" s="26"/>
    </row>
    <row r="163" spans="1:14" s="32" customFormat="1" ht="37.5" customHeight="1" x14ac:dyDescent="0.25">
      <c r="A163" s="129" t="s">
        <v>171</v>
      </c>
      <c r="B163" s="130" t="s">
        <v>172</v>
      </c>
      <c r="C163" s="219" t="s">
        <v>17</v>
      </c>
      <c r="D163" s="220" t="s">
        <v>18</v>
      </c>
      <c r="E163" s="127" t="s">
        <v>19</v>
      </c>
      <c r="F163" s="221" t="s">
        <v>4</v>
      </c>
      <c r="G163" s="221" t="s">
        <v>5</v>
      </c>
      <c r="H163" s="127" t="s">
        <v>6</v>
      </c>
      <c r="I163" s="128" t="s">
        <v>66</v>
      </c>
      <c r="J163" s="128" t="s">
        <v>41</v>
      </c>
      <c r="K163" s="11"/>
      <c r="L163" s="26"/>
      <c r="M163" s="26"/>
      <c r="N163" s="26"/>
    </row>
    <row r="164" spans="1:14" s="32" customFormat="1" ht="13" x14ac:dyDescent="0.25">
      <c r="A164" s="62" t="s">
        <v>173</v>
      </c>
      <c r="B164" s="64" t="s">
        <v>174</v>
      </c>
      <c r="C164" s="65"/>
      <c r="D164" s="66"/>
      <c r="E164" s="6"/>
      <c r="F164" s="145">
        <f t="shared" ref="F164:F174" si="94">D164*E164</f>
        <v>0</v>
      </c>
      <c r="G164" s="140">
        <f t="shared" ref="G164:G174" si="95">M164+N164</f>
        <v>0</v>
      </c>
      <c r="H164" s="141">
        <f t="shared" ref="H164:H173" si="96">F164+G164</f>
        <v>0</v>
      </c>
      <c r="I164" s="144">
        <v>0.7</v>
      </c>
      <c r="J164" s="141">
        <f>H164*I164</f>
        <v>0</v>
      </c>
      <c r="K164" s="11"/>
      <c r="L164" s="26"/>
      <c r="M164" s="26">
        <f t="shared" ref="M164:M174" si="97">F164*9.975%*(IF(C$15=0%,100%,IF(C$15=50%,50%,IF(C$15=100%,0,0))))</f>
        <v>0</v>
      </c>
      <c r="N164" s="26">
        <f t="shared" ref="N164:N174" si="98">F164*5%*(IF(C$15=0%,100%,IF(C$15=50%,50%,IF(C$15=100%,0,0))))</f>
        <v>0</v>
      </c>
    </row>
    <row r="165" spans="1:14" s="32" customFormat="1" ht="25" x14ac:dyDescent="0.25">
      <c r="A165" s="62" t="s">
        <v>175</v>
      </c>
      <c r="B165" s="64" t="s">
        <v>314</v>
      </c>
      <c r="C165" s="65"/>
      <c r="D165" s="66"/>
      <c r="E165" s="6"/>
      <c r="F165" s="145">
        <f t="shared" si="94"/>
        <v>0</v>
      </c>
      <c r="G165" s="140">
        <f t="shared" si="95"/>
        <v>0</v>
      </c>
      <c r="H165" s="141">
        <f t="shared" si="96"/>
        <v>0</v>
      </c>
      <c r="I165" s="144">
        <v>0.75</v>
      </c>
      <c r="J165" s="141">
        <f t="shared" ref="J165:J173" si="99">H165*I165</f>
        <v>0</v>
      </c>
      <c r="K165" s="11"/>
      <c r="L165" s="26"/>
      <c r="M165" s="26">
        <f t="shared" si="97"/>
        <v>0</v>
      </c>
      <c r="N165" s="26">
        <f t="shared" si="98"/>
        <v>0</v>
      </c>
    </row>
    <row r="166" spans="1:14" s="32" customFormat="1" ht="13" x14ac:dyDescent="0.25">
      <c r="A166" s="62" t="s">
        <v>176</v>
      </c>
      <c r="B166" s="64" t="s">
        <v>305</v>
      </c>
      <c r="C166" s="65"/>
      <c r="D166" s="66"/>
      <c r="E166" s="6"/>
      <c r="F166" s="145">
        <f t="shared" si="94"/>
        <v>0</v>
      </c>
      <c r="G166" s="140">
        <f t="shared" si="95"/>
        <v>0</v>
      </c>
      <c r="H166" s="141">
        <f t="shared" si="96"/>
        <v>0</v>
      </c>
      <c r="I166" s="144">
        <v>0.7</v>
      </c>
      <c r="J166" s="141">
        <f t="shared" si="99"/>
        <v>0</v>
      </c>
      <c r="K166" s="11"/>
      <c r="L166" s="26"/>
      <c r="M166" s="26">
        <f t="shared" si="97"/>
        <v>0</v>
      </c>
      <c r="N166" s="26">
        <f t="shared" si="98"/>
        <v>0</v>
      </c>
    </row>
    <row r="167" spans="1:14" s="32" customFormat="1" ht="13" x14ac:dyDescent="0.25">
      <c r="A167" s="62" t="s">
        <v>177</v>
      </c>
      <c r="B167" s="64" t="s">
        <v>306</v>
      </c>
      <c r="C167" s="65"/>
      <c r="D167" s="66"/>
      <c r="E167" s="6"/>
      <c r="F167" s="145">
        <f t="shared" si="94"/>
        <v>0</v>
      </c>
      <c r="G167" s="140">
        <f t="shared" si="95"/>
        <v>0</v>
      </c>
      <c r="H167" s="141">
        <f t="shared" si="96"/>
        <v>0</v>
      </c>
      <c r="I167" s="144">
        <v>0.7</v>
      </c>
      <c r="J167" s="141">
        <f t="shared" si="99"/>
        <v>0</v>
      </c>
      <c r="K167" s="11"/>
      <c r="L167" s="26"/>
      <c r="M167" s="26">
        <f t="shared" si="97"/>
        <v>0</v>
      </c>
      <c r="N167" s="26">
        <f t="shared" si="98"/>
        <v>0</v>
      </c>
    </row>
    <row r="168" spans="1:14" s="32" customFormat="1" ht="13" x14ac:dyDescent="0.25">
      <c r="A168" s="62" t="s">
        <v>178</v>
      </c>
      <c r="B168" s="64" t="s">
        <v>179</v>
      </c>
      <c r="C168" s="65"/>
      <c r="D168" s="66"/>
      <c r="E168" s="6"/>
      <c r="F168" s="145">
        <f t="shared" si="94"/>
        <v>0</v>
      </c>
      <c r="G168" s="140">
        <f t="shared" si="95"/>
        <v>0</v>
      </c>
      <c r="H168" s="141">
        <f t="shared" si="96"/>
        <v>0</v>
      </c>
      <c r="I168" s="144">
        <v>0.75</v>
      </c>
      <c r="J168" s="141">
        <f t="shared" si="99"/>
        <v>0</v>
      </c>
      <c r="K168" s="11"/>
      <c r="L168" s="26"/>
      <c r="M168" s="26">
        <f t="shared" si="97"/>
        <v>0</v>
      </c>
      <c r="N168" s="26">
        <f t="shared" si="98"/>
        <v>0</v>
      </c>
    </row>
    <row r="169" spans="1:14" s="32" customFormat="1" ht="37.5" x14ac:dyDescent="0.25">
      <c r="A169" s="62" t="s">
        <v>180</v>
      </c>
      <c r="B169" s="64" t="s">
        <v>224</v>
      </c>
      <c r="C169" s="65"/>
      <c r="D169" s="66"/>
      <c r="E169" s="6"/>
      <c r="F169" s="145">
        <f t="shared" si="94"/>
        <v>0</v>
      </c>
      <c r="G169" s="140">
        <f t="shared" si="95"/>
        <v>0</v>
      </c>
      <c r="H169" s="141">
        <f t="shared" si="96"/>
        <v>0</v>
      </c>
      <c r="I169" s="144">
        <v>0.75</v>
      </c>
      <c r="J169" s="141">
        <f t="shared" si="99"/>
        <v>0</v>
      </c>
      <c r="K169" s="11"/>
      <c r="L169" s="26"/>
      <c r="M169" s="26">
        <f t="shared" si="97"/>
        <v>0</v>
      </c>
      <c r="N169" s="26">
        <f t="shared" si="98"/>
        <v>0</v>
      </c>
    </row>
    <row r="170" spans="1:14" s="32" customFormat="1" ht="37.5" x14ac:dyDescent="0.25">
      <c r="A170" s="62" t="s">
        <v>181</v>
      </c>
      <c r="B170" s="64" t="s">
        <v>315</v>
      </c>
      <c r="C170" s="65"/>
      <c r="D170" s="66"/>
      <c r="E170" s="6"/>
      <c r="F170" s="145">
        <f t="shared" si="94"/>
        <v>0</v>
      </c>
      <c r="G170" s="140">
        <f t="shared" si="95"/>
        <v>0</v>
      </c>
      <c r="H170" s="141">
        <f t="shared" si="96"/>
        <v>0</v>
      </c>
      <c r="I170" s="144">
        <v>0.75</v>
      </c>
      <c r="J170" s="141">
        <f t="shared" si="99"/>
        <v>0</v>
      </c>
      <c r="K170" s="11"/>
      <c r="L170" s="26"/>
      <c r="M170" s="26">
        <f t="shared" si="97"/>
        <v>0</v>
      </c>
      <c r="N170" s="26">
        <f t="shared" si="98"/>
        <v>0</v>
      </c>
    </row>
    <row r="171" spans="1:14" s="32" customFormat="1" ht="37.5" x14ac:dyDescent="0.25">
      <c r="A171" s="62" t="s">
        <v>182</v>
      </c>
      <c r="B171" s="64" t="s">
        <v>316</v>
      </c>
      <c r="C171" s="65"/>
      <c r="D171" s="66"/>
      <c r="E171" s="6"/>
      <c r="F171" s="145">
        <f t="shared" si="94"/>
        <v>0</v>
      </c>
      <c r="G171" s="140">
        <f t="shared" si="95"/>
        <v>0</v>
      </c>
      <c r="H171" s="141">
        <f t="shared" si="96"/>
        <v>0</v>
      </c>
      <c r="I171" s="144">
        <v>0.75</v>
      </c>
      <c r="J171" s="141">
        <f t="shared" si="99"/>
        <v>0</v>
      </c>
      <c r="K171" s="11"/>
      <c r="L171" s="26"/>
      <c r="M171" s="26">
        <f t="shared" si="97"/>
        <v>0</v>
      </c>
      <c r="N171" s="26">
        <f t="shared" si="98"/>
        <v>0</v>
      </c>
    </row>
    <row r="172" spans="1:14" s="32" customFormat="1" ht="25" x14ac:dyDescent="0.25">
      <c r="A172" s="62" t="s">
        <v>183</v>
      </c>
      <c r="B172" s="64" t="s">
        <v>212</v>
      </c>
      <c r="C172" s="65"/>
      <c r="D172" s="66"/>
      <c r="E172" s="6"/>
      <c r="F172" s="145">
        <f t="shared" si="94"/>
        <v>0</v>
      </c>
      <c r="G172" s="140">
        <f t="shared" si="95"/>
        <v>0</v>
      </c>
      <c r="H172" s="141">
        <f t="shared" si="96"/>
        <v>0</v>
      </c>
      <c r="I172" s="144">
        <v>0.75</v>
      </c>
      <c r="J172" s="141">
        <f t="shared" si="99"/>
        <v>0</v>
      </c>
      <c r="K172" s="11"/>
      <c r="L172" s="26"/>
      <c r="M172" s="26">
        <f t="shared" si="97"/>
        <v>0</v>
      </c>
      <c r="N172" s="26">
        <f t="shared" si="98"/>
        <v>0</v>
      </c>
    </row>
    <row r="173" spans="1:14" s="32" customFormat="1" ht="37.5" x14ac:dyDescent="0.25">
      <c r="A173" s="62" t="s">
        <v>184</v>
      </c>
      <c r="B173" s="64" t="s">
        <v>317</v>
      </c>
      <c r="C173" s="65"/>
      <c r="D173" s="66"/>
      <c r="E173" s="6"/>
      <c r="F173" s="145">
        <f t="shared" si="94"/>
        <v>0</v>
      </c>
      <c r="G173" s="140">
        <f t="shared" si="95"/>
        <v>0</v>
      </c>
      <c r="H173" s="141">
        <f t="shared" si="96"/>
        <v>0</v>
      </c>
      <c r="I173" s="144">
        <v>0.75</v>
      </c>
      <c r="J173" s="141">
        <f t="shared" si="99"/>
        <v>0</v>
      </c>
      <c r="K173" s="11"/>
      <c r="L173" s="26"/>
      <c r="M173" s="26">
        <f t="shared" si="97"/>
        <v>0</v>
      </c>
      <c r="N173" s="26">
        <f t="shared" si="98"/>
        <v>0</v>
      </c>
    </row>
    <row r="174" spans="1:14" s="32" customFormat="1" ht="13" x14ac:dyDescent="0.25">
      <c r="A174" s="62" t="s">
        <v>185</v>
      </c>
      <c r="B174" s="64" t="s">
        <v>216</v>
      </c>
      <c r="C174" s="65"/>
      <c r="D174" s="66"/>
      <c r="E174" s="6"/>
      <c r="F174" s="145">
        <f t="shared" si="94"/>
        <v>0</v>
      </c>
      <c r="G174" s="140">
        <f t="shared" si="95"/>
        <v>0</v>
      </c>
      <c r="H174" s="141">
        <f t="shared" ref="H174" si="100">F174+G174</f>
        <v>0</v>
      </c>
      <c r="I174" s="144">
        <v>0.75</v>
      </c>
      <c r="J174" s="141">
        <f t="shared" ref="J174" si="101">H174*I174</f>
        <v>0</v>
      </c>
      <c r="K174" s="11"/>
      <c r="L174" s="26"/>
      <c r="M174" s="26">
        <f t="shared" si="97"/>
        <v>0</v>
      </c>
      <c r="N174" s="26">
        <f t="shared" si="98"/>
        <v>0</v>
      </c>
    </row>
    <row r="175" spans="1:14" s="32" customFormat="1" ht="13" x14ac:dyDescent="0.25">
      <c r="A175" s="20"/>
      <c r="B175" s="77"/>
      <c r="C175" s="215"/>
      <c r="D175" s="216"/>
      <c r="E175" s="217"/>
      <c r="F175" s="136"/>
      <c r="G175" s="136"/>
      <c r="H175" s="136"/>
      <c r="I175" s="136"/>
      <c r="J175" s="136"/>
      <c r="K175" s="11"/>
      <c r="L175" s="26"/>
      <c r="M175" s="26"/>
      <c r="N175" s="26"/>
    </row>
    <row r="176" spans="1:14" ht="24" customHeight="1" x14ac:dyDescent="0.25">
      <c r="A176" s="226" t="s">
        <v>257</v>
      </c>
      <c r="B176" s="229" t="s">
        <v>309</v>
      </c>
      <c r="C176" s="136"/>
      <c r="D176" s="136"/>
      <c r="E176" s="136"/>
      <c r="F176" s="136"/>
      <c r="G176" s="136"/>
      <c r="H176" s="136"/>
      <c r="I176" s="136"/>
      <c r="J176" s="136"/>
      <c r="K176" s="11"/>
      <c r="L176" s="26"/>
      <c r="M176" s="26"/>
      <c r="N176" s="26"/>
    </row>
    <row r="177" spans="1:14" ht="39.75" customHeight="1" x14ac:dyDescent="0.25">
      <c r="A177" s="132"/>
      <c r="B177" s="230" t="s">
        <v>310</v>
      </c>
      <c r="C177" s="136"/>
      <c r="D177" s="136"/>
      <c r="E177" s="136"/>
      <c r="F177" s="136"/>
      <c r="G177" s="136"/>
      <c r="H177" s="136"/>
      <c r="I177" s="136"/>
      <c r="J177" s="136"/>
      <c r="K177" s="11"/>
      <c r="L177" s="26"/>
      <c r="M177" s="26"/>
      <c r="N177" s="26"/>
    </row>
    <row r="178" spans="1:14" s="32" customFormat="1" ht="37.5" customHeight="1" x14ac:dyDescent="0.25">
      <c r="A178" s="129" t="s">
        <v>268</v>
      </c>
      <c r="B178" s="130" t="s">
        <v>238</v>
      </c>
      <c r="C178" s="219" t="s">
        <v>17</v>
      </c>
      <c r="D178" s="220" t="s">
        <v>18</v>
      </c>
      <c r="E178" s="127" t="s">
        <v>19</v>
      </c>
      <c r="F178" s="221" t="s">
        <v>4</v>
      </c>
      <c r="G178" s="221" t="s">
        <v>5</v>
      </c>
      <c r="H178" s="127" t="s">
        <v>6</v>
      </c>
      <c r="I178" s="128" t="s">
        <v>66</v>
      </c>
      <c r="J178" s="128" t="s">
        <v>41</v>
      </c>
      <c r="K178" s="11"/>
      <c r="L178" s="26"/>
      <c r="M178" s="26"/>
      <c r="N178" s="26"/>
    </row>
    <row r="179" spans="1:14" s="32" customFormat="1" ht="25" x14ac:dyDescent="0.25">
      <c r="A179" s="62" t="s">
        <v>258</v>
      </c>
      <c r="B179" s="64" t="s">
        <v>46</v>
      </c>
      <c r="C179" s="65" t="s">
        <v>40</v>
      </c>
      <c r="D179" s="66"/>
      <c r="E179" s="6"/>
      <c r="F179" s="145">
        <f t="shared" ref="F179:F180" si="102">D179*E179</f>
        <v>0</v>
      </c>
      <c r="G179" s="140">
        <f t="shared" ref="G179:G180" si="103">M179+N179</f>
        <v>0</v>
      </c>
      <c r="H179" s="141">
        <f t="shared" ref="H179:H180" si="104">F179+G179</f>
        <v>0</v>
      </c>
      <c r="I179" s="144">
        <v>0.75</v>
      </c>
      <c r="J179" s="141">
        <f>H179*I179</f>
        <v>0</v>
      </c>
      <c r="K179" s="11"/>
      <c r="L179" s="26"/>
      <c r="M179" s="26">
        <f t="shared" ref="M179:M180" si="105">F179*9.975%*(IF(C$15=0%,100%,IF(C$15=50%,50%,IF(C$15=100%,0,0))))</f>
        <v>0</v>
      </c>
      <c r="N179" s="26">
        <f t="shared" ref="N179:N180" si="106">F179*5%*(IF(C$15=0%,100%,IF(C$15=50%,50%,IF(C$15=100%,0,0))))</f>
        <v>0</v>
      </c>
    </row>
    <row r="180" spans="1:14" s="32" customFormat="1" ht="25" x14ac:dyDescent="0.25">
      <c r="A180" s="62" t="s">
        <v>259</v>
      </c>
      <c r="B180" s="64" t="s">
        <v>48</v>
      </c>
      <c r="C180" s="65" t="s">
        <v>40</v>
      </c>
      <c r="D180" s="66"/>
      <c r="E180" s="6"/>
      <c r="F180" s="145">
        <f t="shared" si="102"/>
        <v>0</v>
      </c>
      <c r="G180" s="140">
        <f t="shared" si="103"/>
        <v>0</v>
      </c>
      <c r="H180" s="141">
        <f t="shared" si="104"/>
        <v>0</v>
      </c>
      <c r="I180" s="144">
        <v>0.75</v>
      </c>
      <c r="J180" s="141">
        <f t="shared" ref="J180" si="107">H180*I180</f>
        <v>0</v>
      </c>
      <c r="K180" s="11"/>
      <c r="L180" s="26"/>
      <c r="M180" s="26">
        <f t="shared" si="105"/>
        <v>0</v>
      </c>
      <c r="N180" s="26">
        <f t="shared" si="106"/>
        <v>0</v>
      </c>
    </row>
    <row r="181" spans="1:14" s="32" customFormat="1" ht="37.5" x14ac:dyDescent="0.25">
      <c r="A181" s="62" t="s">
        <v>260</v>
      </c>
      <c r="B181" s="64" t="s">
        <v>319</v>
      </c>
      <c r="C181" s="65" t="s">
        <v>40</v>
      </c>
      <c r="D181" s="66"/>
      <c r="E181" s="6"/>
      <c r="F181" s="145">
        <f t="shared" ref="F181:F188" si="108">D181*E181</f>
        <v>0</v>
      </c>
      <c r="G181" s="140">
        <f t="shared" ref="G181:G188" si="109">M181+N181</f>
        <v>0</v>
      </c>
      <c r="H181" s="141">
        <f t="shared" ref="H181:H188" si="110">F181+G181</f>
        <v>0</v>
      </c>
      <c r="I181" s="144">
        <v>0.5</v>
      </c>
      <c r="J181" s="141">
        <f>H181*I181</f>
        <v>0</v>
      </c>
      <c r="K181" s="11"/>
      <c r="L181" s="26"/>
      <c r="M181" s="26">
        <f t="shared" ref="M181:M188" si="111">F181*9.975%*(IF(C$15=0%,100%,IF(C$15=50%,50%,IF(C$15=100%,0,0))))</f>
        <v>0</v>
      </c>
      <c r="N181" s="26">
        <f t="shared" ref="N181:N188" si="112">F181*5%*(IF(C$15=0%,100%,IF(C$15=50%,50%,IF(C$15=100%,0,0))))</f>
        <v>0</v>
      </c>
    </row>
    <row r="182" spans="1:14" s="32" customFormat="1" ht="37.5" x14ac:dyDescent="0.25">
      <c r="A182" s="62" t="s">
        <v>261</v>
      </c>
      <c r="B182" s="64" t="s">
        <v>320</v>
      </c>
      <c r="C182" s="65" t="s">
        <v>40</v>
      </c>
      <c r="D182" s="66"/>
      <c r="E182" s="6"/>
      <c r="F182" s="145">
        <f t="shared" si="108"/>
        <v>0</v>
      </c>
      <c r="G182" s="140">
        <f t="shared" si="109"/>
        <v>0</v>
      </c>
      <c r="H182" s="141">
        <f t="shared" si="110"/>
        <v>0</v>
      </c>
      <c r="I182" s="144">
        <v>0.15</v>
      </c>
      <c r="J182" s="141">
        <f t="shared" ref="J182:J188" si="113">H182*I182</f>
        <v>0</v>
      </c>
      <c r="K182" s="11"/>
      <c r="L182" s="26"/>
      <c r="M182" s="26">
        <f t="shared" si="111"/>
        <v>0</v>
      </c>
      <c r="N182" s="26">
        <f t="shared" si="112"/>
        <v>0</v>
      </c>
    </row>
    <row r="183" spans="1:14" s="32" customFormat="1" ht="25" x14ac:dyDescent="0.25">
      <c r="A183" s="62" t="s">
        <v>262</v>
      </c>
      <c r="B183" s="64" t="s">
        <v>279</v>
      </c>
      <c r="C183" s="65" t="s">
        <v>40</v>
      </c>
      <c r="D183" s="66"/>
      <c r="E183" s="6"/>
      <c r="F183" s="145">
        <f t="shared" si="108"/>
        <v>0</v>
      </c>
      <c r="G183" s="140">
        <f t="shared" si="109"/>
        <v>0</v>
      </c>
      <c r="H183" s="141">
        <f t="shared" si="110"/>
        <v>0</v>
      </c>
      <c r="I183" s="144">
        <v>0.75</v>
      </c>
      <c r="J183" s="141">
        <f>H183*I183</f>
        <v>0</v>
      </c>
      <c r="K183" s="11"/>
      <c r="L183" s="26"/>
      <c r="M183" s="26">
        <f t="shared" si="111"/>
        <v>0</v>
      </c>
      <c r="N183" s="26">
        <f t="shared" si="112"/>
        <v>0</v>
      </c>
    </row>
    <row r="184" spans="1:14" s="32" customFormat="1" ht="37.5" x14ac:dyDescent="0.25">
      <c r="A184" s="62" t="s">
        <v>263</v>
      </c>
      <c r="B184" s="64" t="s">
        <v>280</v>
      </c>
      <c r="C184" s="65" t="s">
        <v>40</v>
      </c>
      <c r="D184" s="66"/>
      <c r="E184" s="6"/>
      <c r="F184" s="145">
        <f t="shared" si="108"/>
        <v>0</v>
      </c>
      <c r="G184" s="140">
        <f t="shared" si="109"/>
        <v>0</v>
      </c>
      <c r="H184" s="141">
        <f t="shared" si="110"/>
        <v>0</v>
      </c>
      <c r="I184" s="144">
        <v>0.75</v>
      </c>
      <c r="J184" s="141">
        <f t="shared" ref="J184" si="114">H184*I184</f>
        <v>0</v>
      </c>
      <c r="K184" s="11"/>
      <c r="L184" s="26"/>
      <c r="M184" s="26">
        <f t="shared" si="111"/>
        <v>0</v>
      </c>
      <c r="N184" s="26">
        <f t="shared" si="112"/>
        <v>0</v>
      </c>
    </row>
    <row r="185" spans="1:14" s="32" customFormat="1" ht="37.5" x14ac:dyDescent="0.25">
      <c r="A185" s="62" t="s">
        <v>264</v>
      </c>
      <c r="B185" s="64" t="s">
        <v>323</v>
      </c>
      <c r="C185" s="65" t="s">
        <v>40</v>
      </c>
      <c r="D185" s="66"/>
      <c r="E185" s="6"/>
      <c r="F185" s="145">
        <f t="shared" si="108"/>
        <v>0</v>
      </c>
      <c r="G185" s="140">
        <f t="shared" si="109"/>
        <v>0</v>
      </c>
      <c r="H185" s="141">
        <f t="shared" si="110"/>
        <v>0</v>
      </c>
      <c r="I185" s="144">
        <v>0.5</v>
      </c>
      <c r="J185" s="141">
        <f t="shared" si="113"/>
        <v>0</v>
      </c>
      <c r="K185" s="11"/>
      <c r="L185" s="26"/>
      <c r="M185" s="26">
        <f t="shared" si="111"/>
        <v>0</v>
      </c>
      <c r="N185" s="26">
        <f t="shared" si="112"/>
        <v>0</v>
      </c>
    </row>
    <row r="186" spans="1:14" s="32" customFormat="1" ht="37.5" x14ac:dyDescent="0.25">
      <c r="A186" s="62" t="s">
        <v>265</v>
      </c>
      <c r="B186" s="64" t="s">
        <v>324</v>
      </c>
      <c r="C186" s="65" t="s">
        <v>40</v>
      </c>
      <c r="D186" s="66"/>
      <c r="E186" s="6"/>
      <c r="F186" s="145">
        <f t="shared" si="108"/>
        <v>0</v>
      </c>
      <c r="G186" s="140">
        <f t="shared" si="109"/>
        <v>0</v>
      </c>
      <c r="H186" s="141">
        <f t="shared" si="110"/>
        <v>0</v>
      </c>
      <c r="I186" s="144">
        <v>0.15</v>
      </c>
      <c r="J186" s="141">
        <f t="shared" si="113"/>
        <v>0</v>
      </c>
      <c r="K186" s="11"/>
      <c r="L186" s="26"/>
      <c r="M186" s="26">
        <f t="shared" si="111"/>
        <v>0</v>
      </c>
      <c r="N186" s="26">
        <f t="shared" si="112"/>
        <v>0</v>
      </c>
    </row>
    <row r="187" spans="1:14" s="32" customFormat="1" ht="37.5" x14ac:dyDescent="0.25">
      <c r="A187" s="62" t="s">
        <v>266</v>
      </c>
      <c r="B187" s="64" t="s">
        <v>329</v>
      </c>
      <c r="C187" s="65" t="s">
        <v>40</v>
      </c>
      <c r="D187" s="66"/>
      <c r="E187" s="6"/>
      <c r="F187" s="145">
        <f t="shared" si="108"/>
        <v>0</v>
      </c>
      <c r="G187" s="140">
        <f t="shared" si="109"/>
        <v>0</v>
      </c>
      <c r="H187" s="141">
        <f t="shared" si="110"/>
        <v>0</v>
      </c>
      <c r="I187" s="144">
        <v>0.5</v>
      </c>
      <c r="J187" s="141">
        <f t="shared" si="113"/>
        <v>0</v>
      </c>
      <c r="K187" s="11"/>
      <c r="L187" s="26"/>
      <c r="M187" s="26">
        <f t="shared" si="111"/>
        <v>0</v>
      </c>
      <c r="N187" s="26">
        <f t="shared" si="112"/>
        <v>0</v>
      </c>
    </row>
    <row r="188" spans="1:14" s="32" customFormat="1" ht="37.5" x14ac:dyDescent="0.25">
      <c r="A188" s="62" t="s">
        <v>267</v>
      </c>
      <c r="B188" s="64" t="s">
        <v>330</v>
      </c>
      <c r="C188" s="65" t="s">
        <v>40</v>
      </c>
      <c r="D188" s="66"/>
      <c r="E188" s="6"/>
      <c r="F188" s="145">
        <f t="shared" si="108"/>
        <v>0</v>
      </c>
      <c r="G188" s="140">
        <f t="shared" si="109"/>
        <v>0</v>
      </c>
      <c r="H188" s="141">
        <f t="shared" si="110"/>
        <v>0</v>
      </c>
      <c r="I188" s="144">
        <v>0.15</v>
      </c>
      <c r="J188" s="141">
        <f t="shared" si="113"/>
        <v>0</v>
      </c>
      <c r="K188" s="11"/>
      <c r="L188" s="26"/>
      <c r="M188" s="26">
        <f t="shared" si="111"/>
        <v>0</v>
      </c>
      <c r="N188" s="26">
        <f t="shared" si="112"/>
        <v>0</v>
      </c>
    </row>
    <row r="189" spans="1:14" s="32" customFormat="1" ht="13" x14ac:dyDescent="0.25">
      <c r="A189" s="62"/>
      <c r="B189" s="64"/>
      <c r="C189" s="65"/>
      <c r="D189" s="66"/>
      <c r="E189" s="6"/>
      <c r="F189" s="145"/>
      <c r="G189" s="140"/>
      <c r="H189" s="141"/>
      <c r="I189" s="144"/>
      <c r="J189" s="141"/>
      <c r="K189" s="11"/>
      <c r="L189" s="26"/>
      <c r="M189" s="26"/>
      <c r="N189" s="26"/>
    </row>
    <row r="190" spans="1:14" s="32" customFormat="1" ht="37.5" customHeight="1" x14ac:dyDescent="0.25">
      <c r="A190" s="129" t="s">
        <v>269</v>
      </c>
      <c r="B190" s="130" t="s">
        <v>239</v>
      </c>
      <c r="C190" s="219" t="s">
        <v>17</v>
      </c>
      <c r="D190" s="220" t="s">
        <v>18</v>
      </c>
      <c r="E190" s="127" t="s">
        <v>19</v>
      </c>
      <c r="F190" s="221" t="s">
        <v>4</v>
      </c>
      <c r="G190" s="221" t="s">
        <v>5</v>
      </c>
      <c r="H190" s="127" t="s">
        <v>6</v>
      </c>
      <c r="I190" s="128" t="s">
        <v>66</v>
      </c>
      <c r="J190" s="128" t="s">
        <v>41</v>
      </c>
      <c r="K190" s="11"/>
      <c r="L190" s="26"/>
      <c r="M190" s="26"/>
      <c r="N190" s="26"/>
    </row>
    <row r="191" spans="1:14" s="32" customFormat="1" ht="23" x14ac:dyDescent="0.25">
      <c r="A191" s="62" t="s">
        <v>270</v>
      </c>
      <c r="B191" s="64" t="s">
        <v>289</v>
      </c>
      <c r="C191" s="65" t="s">
        <v>40</v>
      </c>
      <c r="D191" s="66"/>
      <c r="E191" s="6"/>
      <c r="F191" s="145">
        <f t="shared" ref="F191:F192" si="115">D191*E191</f>
        <v>0</v>
      </c>
      <c r="G191" s="140">
        <f t="shared" ref="G191:G193" si="116">M191+N191</f>
        <v>0</v>
      </c>
      <c r="H191" s="141">
        <f t="shared" ref="H191:H193" si="117">F191+G191</f>
        <v>0</v>
      </c>
      <c r="I191" s="144">
        <v>0.5</v>
      </c>
      <c r="J191" s="141">
        <f t="shared" ref="J191:J193" si="118">H191*I191</f>
        <v>0</v>
      </c>
      <c r="K191" s="11"/>
      <c r="L191" s="26"/>
      <c r="M191" s="26">
        <f t="shared" ref="M191:M193" si="119">F191*9.975%*(IF(C$15=0%,100%,IF(C$15=50%,50%,IF(C$15=100%,0,0))))</f>
        <v>0</v>
      </c>
      <c r="N191" s="26">
        <f t="shared" ref="N191:N193" si="120">F191*5%*(IF(C$15=0%,100%,IF(C$15=50%,50%,IF(C$15=100%,0,0))))</f>
        <v>0</v>
      </c>
    </row>
    <row r="192" spans="1:14" s="32" customFormat="1" ht="23" x14ac:dyDescent="0.25">
      <c r="A192" s="62" t="s">
        <v>271</v>
      </c>
      <c r="B192" s="64" t="s">
        <v>307</v>
      </c>
      <c r="C192" s="65" t="s">
        <v>40</v>
      </c>
      <c r="D192" s="66"/>
      <c r="E192" s="6"/>
      <c r="F192" s="145">
        <f t="shared" si="115"/>
        <v>0</v>
      </c>
      <c r="G192" s="140">
        <f t="shared" si="116"/>
        <v>0</v>
      </c>
      <c r="H192" s="141">
        <f t="shared" si="117"/>
        <v>0</v>
      </c>
      <c r="I192" s="144">
        <v>0.5</v>
      </c>
      <c r="J192" s="141">
        <f t="shared" si="118"/>
        <v>0</v>
      </c>
      <c r="K192" s="11"/>
      <c r="L192" s="26"/>
      <c r="M192" s="26">
        <f t="shared" si="119"/>
        <v>0</v>
      </c>
      <c r="N192" s="26">
        <f t="shared" si="120"/>
        <v>0</v>
      </c>
    </row>
    <row r="193" spans="1:14" s="32" customFormat="1" ht="37.5" x14ac:dyDescent="0.25">
      <c r="A193" s="62" t="s">
        <v>272</v>
      </c>
      <c r="B193" s="64" t="s">
        <v>299</v>
      </c>
      <c r="C193" s="65" t="s">
        <v>40</v>
      </c>
      <c r="D193" s="66"/>
      <c r="E193" s="6"/>
      <c r="F193" s="145">
        <f>D193*E193</f>
        <v>0</v>
      </c>
      <c r="G193" s="140">
        <f t="shared" si="116"/>
        <v>0</v>
      </c>
      <c r="H193" s="141">
        <f t="shared" si="117"/>
        <v>0</v>
      </c>
      <c r="I193" s="144">
        <v>0.5</v>
      </c>
      <c r="J193" s="141">
        <f t="shared" si="118"/>
        <v>0</v>
      </c>
      <c r="K193" s="11"/>
      <c r="L193" s="26"/>
      <c r="M193" s="26">
        <f t="shared" si="119"/>
        <v>0</v>
      </c>
      <c r="N193" s="26">
        <f t="shared" si="120"/>
        <v>0</v>
      </c>
    </row>
    <row r="194" spans="1:14" s="32" customFormat="1" ht="13" x14ac:dyDescent="0.25">
      <c r="A194" s="62"/>
      <c r="B194" s="64"/>
      <c r="C194" s="65"/>
      <c r="D194" s="66"/>
      <c r="E194" s="6"/>
      <c r="F194" s="145"/>
      <c r="G194" s="140"/>
      <c r="H194" s="141"/>
      <c r="I194" s="144"/>
      <c r="J194" s="141"/>
      <c r="K194" s="11"/>
      <c r="L194" s="26"/>
      <c r="M194" s="26"/>
      <c r="N194" s="26"/>
    </row>
    <row r="195" spans="1:14" s="32" customFormat="1" ht="37.5" customHeight="1" x14ac:dyDescent="0.25">
      <c r="A195" s="227" t="s">
        <v>274</v>
      </c>
      <c r="B195" s="130" t="s">
        <v>117</v>
      </c>
      <c r="C195" s="219" t="s">
        <v>17</v>
      </c>
      <c r="D195" s="220" t="s">
        <v>18</v>
      </c>
      <c r="E195" s="127" t="s">
        <v>19</v>
      </c>
      <c r="F195" s="221" t="s">
        <v>4</v>
      </c>
      <c r="G195" s="221" t="s">
        <v>5</v>
      </c>
      <c r="H195" s="127" t="s">
        <v>6</v>
      </c>
      <c r="I195" s="128" t="s">
        <v>66</v>
      </c>
      <c r="J195" s="128" t="s">
        <v>41</v>
      </c>
      <c r="K195" s="11"/>
      <c r="L195" s="26"/>
      <c r="M195" s="26"/>
      <c r="N195" s="26"/>
    </row>
    <row r="196" spans="1:14" s="32" customFormat="1" ht="25" x14ac:dyDescent="0.25">
      <c r="A196" s="62" t="s">
        <v>273</v>
      </c>
      <c r="B196" s="64" t="s">
        <v>313</v>
      </c>
      <c r="C196" s="65" t="s">
        <v>40</v>
      </c>
      <c r="D196" s="66"/>
      <c r="E196" s="6"/>
      <c r="F196" s="145">
        <f>D196*E196</f>
        <v>0</v>
      </c>
      <c r="G196" s="140">
        <f t="shared" ref="G196" si="121">M196+N196</f>
        <v>0</v>
      </c>
      <c r="H196" s="141">
        <f t="shared" ref="H196" si="122">F196+G196</f>
        <v>0</v>
      </c>
      <c r="I196" s="144">
        <v>0.75</v>
      </c>
      <c r="J196" s="141">
        <f>H196*I196</f>
        <v>0</v>
      </c>
      <c r="K196" s="11"/>
      <c r="L196" s="26"/>
      <c r="M196" s="26">
        <f>F196*9.975%*(IF(C$15=0%,100%,IF(C$15=50%,50%,IF(C$15=100%,0,0))))</f>
        <v>0</v>
      </c>
      <c r="N196" s="26">
        <f>F196*5%*(IF(C$15=0%,100%,IF(C$15=50%,50%,IF(C$15=100%,0,0))))</f>
        <v>0</v>
      </c>
    </row>
    <row r="197" spans="1:14" s="32" customFormat="1" ht="12.65" customHeight="1" x14ac:dyDescent="0.25">
      <c r="A197" s="20"/>
      <c r="B197" s="36"/>
      <c r="C197" s="49"/>
      <c r="D197" s="104"/>
      <c r="E197" s="105"/>
      <c r="F197" s="106"/>
      <c r="G197" s="106"/>
      <c r="H197" s="106"/>
      <c r="I197" s="107"/>
      <c r="J197" s="106"/>
      <c r="K197" s="11"/>
      <c r="L197" s="26"/>
      <c r="M197" s="26"/>
      <c r="N197" s="26"/>
    </row>
    <row r="198" spans="1:14" s="32" customFormat="1" ht="12.65" customHeight="1" x14ac:dyDescent="0.25">
      <c r="A198" s="151"/>
      <c r="B198" s="260" t="s">
        <v>240</v>
      </c>
      <c r="C198" s="261"/>
      <c r="D198" s="261"/>
      <c r="E198" s="262"/>
      <c r="F198" s="5">
        <f>SUM(F179:F196)</f>
        <v>0</v>
      </c>
      <c r="G198" s="2">
        <f>SUM(G179:G196)</f>
        <v>0</v>
      </c>
      <c r="H198" s="2">
        <f>SUM(H179:H196)</f>
        <v>0</v>
      </c>
      <c r="I198" s="10" t="e">
        <f>J198/H198</f>
        <v>#DIV/0!</v>
      </c>
      <c r="J198" s="2">
        <f>SUM(J179:J196)</f>
        <v>0</v>
      </c>
      <c r="K198" s="11"/>
      <c r="L198" s="26"/>
      <c r="M198" s="26"/>
      <c r="N198" s="26"/>
    </row>
    <row r="199" spans="1:14" s="32" customFormat="1" ht="13" x14ac:dyDescent="0.25">
      <c r="A199" s="20"/>
      <c r="B199" s="36" t="s">
        <v>241</v>
      </c>
      <c r="C199" s="49"/>
      <c r="D199" s="104"/>
      <c r="E199" s="105"/>
      <c r="F199" s="106"/>
      <c r="G199" s="106"/>
      <c r="H199" s="106"/>
      <c r="I199" s="107"/>
      <c r="J199" s="218">
        <f>IF(J198&gt;500000,500000,J198)</f>
        <v>0</v>
      </c>
      <c r="K199" s="11"/>
      <c r="L199" s="26"/>
      <c r="M199" s="26"/>
      <c r="N199" s="26"/>
    </row>
    <row r="200" spans="1:14" s="32" customFormat="1" ht="12.65" customHeight="1" x14ac:dyDescent="0.25">
      <c r="A200" s="20"/>
      <c r="K200" s="11"/>
      <c r="L200" s="26"/>
      <c r="M200" s="26"/>
      <c r="N200" s="26"/>
    </row>
    <row r="201" spans="1:14" s="32" customFormat="1" ht="12.65" customHeight="1" x14ac:dyDescent="0.25">
      <c r="A201" s="151"/>
      <c r="B201" s="260" t="s">
        <v>242</v>
      </c>
      <c r="C201" s="261"/>
      <c r="D201" s="261"/>
      <c r="E201" s="262"/>
      <c r="F201" s="5">
        <f>SUM(F49:F196)</f>
        <v>0</v>
      </c>
      <c r="G201" s="5">
        <f>SUM(G49:G196)</f>
        <v>0</v>
      </c>
      <c r="H201" s="5">
        <f>SUM(H49:H196)</f>
        <v>0</v>
      </c>
      <c r="I201" s="10" t="e">
        <f>J201/H201</f>
        <v>#DIV/0!</v>
      </c>
      <c r="J201" s="2">
        <f>SUM(J49:J174,J199)</f>
        <v>0</v>
      </c>
      <c r="K201" s="11"/>
      <c r="L201" s="26"/>
      <c r="M201" s="26"/>
      <c r="N201" s="26"/>
    </row>
    <row r="202" spans="1:14" s="32" customFormat="1" ht="12.65" customHeight="1" x14ac:dyDescent="0.25">
      <c r="A202" s="20"/>
      <c r="B202" s="36"/>
      <c r="C202" s="49"/>
      <c r="D202" s="104"/>
      <c r="E202" s="105"/>
      <c r="F202" s="106"/>
      <c r="G202" s="106"/>
      <c r="H202" s="106"/>
      <c r="I202" s="107"/>
      <c r="J202" s="106"/>
      <c r="K202" s="11"/>
      <c r="L202" s="26"/>
      <c r="M202" s="26"/>
      <c r="N202" s="26"/>
    </row>
    <row r="203" spans="1:14" s="32" customFormat="1" ht="15" customHeight="1" x14ac:dyDescent="0.25">
      <c r="A203" s="146"/>
      <c r="B203" s="260" t="s">
        <v>190</v>
      </c>
      <c r="C203" s="261"/>
      <c r="D203" s="261"/>
      <c r="E203" s="262"/>
      <c r="F203" s="5">
        <f>F201+F43</f>
        <v>0</v>
      </c>
      <c r="G203" s="5">
        <f>G201+G43</f>
        <v>0</v>
      </c>
      <c r="H203" s="5">
        <f>H201+H43</f>
        <v>0</v>
      </c>
      <c r="I203" s="10" t="e">
        <f>J203/H203</f>
        <v>#DIV/0!</v>
      </c>
      <c r="J203" s="5">
        <f>J201+J43</f>
        <v>0</v>
      </c>
      <c r="K203" s="11"/>
      <c r="L203" s="26"/>
      <c r="M203" s="26"/>
      <c r="N203" s="26"/>
    </row>
    <row r="204" spans="1:14" ht="15" customHeight="1" x14ac:dyDescent="0.25">
      <c r="A204" s="22"/>
      <c r="B204" s="108"/>
      <c r="C204" s="49"/>
      <c r="D204" s="32"/>
      <c r="E204" s="32"/>
      <c r="F204" s="32"/>
      <c r="G204" s="32"/>
      <c r="H204" s="75"/>
      <c r="I204" s="75"/>
      <c r="J204" s="32"/>
      <c r="K204" s="11"/>
      <c r="L204" s="26"/>
      <c r="M204" s="26"/>
      <c r="N204" s="26"/>
    </row>
    <row r="205" spans="1:14" ht="28" customHeight="1" x14ac:dyDescent="0.25">
      <c r="A205" s="147"/>
      <c r="B205" s="137" t="s">
        <v>196</v>
      </c>
      <c r="C205" s="134"/>
      <c r="D205" s="134"/>
      <c r="E205" s="138"/>
      <c r="F205" s="127" t="s">
        <v>191</v>
      </c>
      <c r="G205" s="222" t="s">
        <v>5</v>
      </c>
      <c r="H205" s="127" t="s">
        <v>6</v>
      </c>
      <c r="I205" s="148"/>
      <c r="J205" s="148"/>
      <c r="K205" s="11"/>
      <c r="L205" s="26"/>
      <c r="M205" s="26"/>
      <c r="N205" s="26"/>
    </row>
    <row r="206" spans="1:14" ht="39" customHeight="1" x14ac:dyDescent="0.25">
      <c r="A206" s="22"/>
      <c r="B206" s="264" t="s">
        <v>213</v>
      </c>
      <c r="C206" s="265"/>
      <c r="D206" s="265"/>
      <c r="E206" s="266"/>
      <c r="F206" s="63"/>
      <c r="G206" s="63"/>
      <c r="H206" s="63"/>
      <c r="K206" s="11"/>
      <c r="L206" s="26"/>
      <c r="M206" s="26"/>
      <c r="N206" s="26"/>
    </row>
    <row r="207" spans="1:14" x14ac:dyDescent="0.25">
      <c r="A207" s="22"/>
      <c r="B207" s="267"/>
      <c r="C207" s="268"/>
      <c r="D207" s="268"/>
      <c r="E207" s="269"/>
      <c r="F207" s="7"/>
      <c r="G207" s="140">
        <f t="shared" ref="G207:G209" si="123">M207+N207</f>
        <v>0</v>
      </c>
      <c r="H207" s="141">
        <f t="shared" ref="H207:H209" si="124">F207+G207</f>
        <v>0</v>
      </c>
      <c r="J207" s="32"/>
      <c r="K207" s="11"/>
      <c r="L207" s="26"/>
      <c r="M207" s="26">
        <f>F207*9.975%*(IF(C$15=0%,100%,IF(C$15=50%,50%,IF(C$15=100%,0,0))))</f>
        <v>0</v>
      </c>
      <c r="N207" s="26">
        <f>F207*5%*(IF(C$15=0%,100%,IF(C$15=50%,50%,IF(C$15=100%,0,0))))</f>
        <v>0</v>
      </c>
    </row>
    <row r="208" spans="1:14" x14ac:dyDescent="0.25">
      <c r="A208" s="22"/>
      <c r="B208" s="267"/>
      <c r="C208" s="268"/>
      <c r="D208" s="268"/>
      <c r="E208" s="269"/>
      <c r="F208" s="7"/>
      <c r="G208" s="140">
        <f t="shared" si="123"/>
        <v>0</v>
      </c>
      <c r="H208" s="141">
        <f t="shared" si="124"/>
        <v>0</v>
      </c>
      <c r="J208" s="32"/>
      <c r="K208" s="11"/>
      <c r="L208" s="26"/>
      <c r="M208" s="26">
        <f>F208*9.975%*(IF(C$15=0%,100%,IF(C$15=50%,50%,IF(C$15=100%,0,0))))</f>
        <v>0</v>
      </c>
      <c r="N208" s="26">
        <f>F208*5%*(IF(C$15=0%,100%,IF(C$15=50%,50%,IF(C$15=100%,0,0))))</f>
        <v>0</v>
      </c>
    </row>
    <row r="209" spans="1:11" ht="13" x14ac:dyDescent="0.25">
      <c r="A209" s="109"/>
      <c r="B209" s="272"/>
      <c r="C209" s="273"/>
      <c r="D209" s="273"/>
      <c r="E209" s="274"/>
      <c r="F209" s="150"/>
      <c r="G209" s="140">
        <f t="shared" si="123"/>
        <v>0</v>
      </c>
      <c r="H209" s="141">
        <f t="shared" si="124"/>
        <v>0</v>
      </c>
      <c r="J209" s="32"/>
      <c r="K209" s="11"/>
    </row>
    <row r="210" spans="1:11" ht="13" x14ac:dyDescent="0.25">
      <c r="A210" s="22"/>
      <c r="B210" s="272" t="s">
        <v>20</v>
      </c>
      <c r="C210" s="273"/>
      <c r="D210" s="273"/>
      <c r="E210" s="274"/>
      <c r="F210" s="160">
        <f>SUM(F207:F209)</f>
        <v>0</v>
      </c>
      <c r="G210" s="160">
        <f>SUM(G207:G209)</f>
        <v>0</v>
      </c>
      <c r="H210" s="161">
        <f>SUM(H207:H209)</f>
        <v>0</v>
      </c>
      <c r="J210" s="32"/>
      <c r="K210" s="11"/>
    </row>
    <row r="211" spans="1:11" ht="26" hidden="1" x14ac:dyDescent="0.25">
      <c r="A211" s="22"/>
      <c r="B211" s="110" t="s">
        <v>21</v>
      </c>
      <c r="D211" s="112" t="s">
        <v>22</v>
      </c>
      <c r="E211" s="112" t="s">
        <v>23</v>
      </c>
      <c r="F211" s="203" t="s">
        <v>225</v>
      </c>
      <c r="G211" s="112" t="s">
        <v>24</v>
      </c>
      <c r="H211" s="113" t="s">
        <v>25</v>
      </c>
      <c r="J211" s="32"/>
      <c r="K211" s="11"/>
    </row>
    <row r="212" spans="1:11" hidden="1" x14ac:dyDescent="0.25">
      <c r="A212" s="22"/>
      <c r="D212" s="202" t="s">
        <v>26</v>
      </c>
      <c r="E212" s="115">
        <f>SUMIF(I43:I196,15%,H43:H196)</f>
        <v>0</v>
      </c>
      <c r="F212" s="213" t="e">
        <f>E212/E216</f>
        <v>#DIV/0!</v>
      </c>
      <c r="G212" s="116" t="e">
        <f>F212*H210</f>
        <v>#DIV/0!</v>
      </c>
      <c r="H212" s="116" t="e">
        <f>(E212-G212)*15%</f>
        <v>#DIV/0!</v>
      </c>
      <c r="J212" s="32"/>
      <c r="K212" s="11"/>
    </row>
    <row r="213" spans="1:11" hidden="1" x14ac:dyDescent="0.25">
      <c r="A213" s="22"/>
      <c r="D213" s="114" t="s">
        <v>27</v>
      </c>
      <c r="E213" s="115">
        <f>SUMIF(I43:I196,50%,H43:H196)</f>
        <v>0</v>
      </c>
      <c r="F213" s="213" t="e">
        <f>+E213/E216</f>
        <v>#DIV/0!</v>
      </c>
      <c r="G213" s="116" t="e">
        <f>F213*H210</f>
        <v>#DIV/0!</v>
      </c>
      <c r="H213" s="116" t="e">
        <f>(E213-G213)*50%</f>
        <v>#DIV/0!</v>
      </c>
      <c r="J213" s="32"/>
      <c r="K213" s="11"/>
    </row>
    <row r="214" spans="1:11" hidden="1" x14ac:dyDescent="0.25">
      <c r="A214" s="22"/>
      <c r="D214" s="114" t="s">
        <v>28</v>
      </c>
      <c r="E214" s="115">
        <f>SUMIF(I43:I196,70%,H43:H196)</f>
        <v>0</v>
      </c>
      <c r="F214" s="213" t="e">
        <f>+E214/E216</f>
        <v>#DIV/0!</v>
      </c>
      <c r="G214" s="116" t="e">
        <f>F214*H210</f>
        <v>#DIV/0!</v>
      </c>
      <c r="H214" s="116" t="e">
        <f>(E214-G214)*70%</f>
        <v>#DIV/0!</v>
      </c>
      <c r="J214" s="32"/>
      <c r="K214" s="11"/>
    </row>
    <row r="215" spans="1:11" hidden="1" x14ac:dyDescent="0.25">
      <c r="A215" s="22"/>
      <c r="D215" s="114" t="s">
        <v>235</v>
      </c>
      <c r="E215" s="115">
        <f>SUMIF(I43:I196,75%,H43:H196)</f>
        <v>0</v>
      </c>
      <c r="F215" s="213" t="e">
        <f>E215/E216</f>
        <v>#DIV/0!</v>
      </c>
      <c r="G215" s="116" t="e">
        <f>F215*H210</f>
        <v>#DIV/0!</v>
      </c>
      <c r="H215" s="116" t="e">
        <f>(E215-G215)*75%</f>
        <v>#DIV/0!</v>
      </c>
      <c r="J215" s="32"/>
      <c r="K215" s="11"/>
    </row>
    <row r="216" spans="1:11" hidden="1" x14ac:dyDescent="0.25">
      <c r="A216" s="22"/>
      <c r="D216" s="156" t="s">
        <v>6</v>
      </c>
      <c r="E216" s="157">
        <f>SUM(E212:E215)</f>
        <v>0</v>
      </c>
      <c r="F216" s="214" t="e">
        <f>SUM(F212:F215)</f>
        <v>#DIV/0!</v>
      </c>
      <c r="G216" s="158" t="e">
        <f>SUM(G212:G215)</f>
        <v>#DIV/0!</v>
      </c>
      <c r="H216" s="158" t="e">
        <f>SUM(H212:H215)</f>
        <v>#DIV/0!</v>
      </c>
      <c r="J216" s="32"/>
      <c r="K216" s="11"/>
    </row>
    <row r="217" spans="1:11" ht="13" x14ac:dyDescent="0.25">
      <c r="A217" s="22"/>
      <c r="B217" s="275" t="s">
        <v>29</v>
      </c>
      <c r="C217" s="276"/>
      <c r="D217" s="276"/>
      <c r="E217" s="276"/>
      <c r="F217" s="182"/>
      <c r="G217" s="183"/>
      <c r="H217" s="184" t="e">
        <f>H216-SUM(J49:J196,J43)</f>
        <v>#DIV/0!</v>
      </c>
      <c r="J217" s="32"/>
      <c r="K217" s="11"/>
    </row>
    <row r="218" spans="1:11" ht="15" customHeight="1" x14ac:dyDescent="0.25">
      <c r="A218" s="22"/>
      <c r="B218" s="32"/>
      <c r="C218" s="32"/>
      <c r="D218" s="32"/>
      <c r="E218" s="32"/>
      <c r="F218" s="32"/>
      <c r="G218" s="32"/>
      <c r="H218" s="32"/>
      <c r="J218" s="32"/>
      <c r="K218" s="11"/>
    </row>
    <row r="219" spans="1:11" ht="27.75" customHeight="1" x14ac:dyDescent="0.25">
      <c r="A219" s="22"/>
      <c r="B219" s="232" t="s">
        <v>247</v>
      </c>
      <c r="C219" s="261"/>
      <c r="D219" s="261"/>
      <c r="E219" s="262"/>
      <c r="F219" s="128" t="s">
        <v>30</v>
      </c>
      <c r="G219" s="128" t="s">
        <v>5</v>
      </c>
      <c r="H219" s="128" t="s">
        <v>6</v>
      </c>
      <c r="J219" s="32"/>
      <c r="K219" s="11"/>
    </row>
    <row r="220" spans="1:11" ht="15" customHeight="1" x14ac:dyDescent="0.25">
      <c r="A220" s="22"/>
      <c r="B220" s="251" t="s">
        <v>31</v>
      </c>
      <c r="C220" s="252"/>
      <c r="D220" s="252"/>
      <c r="E220" s="253"/>
      <c r="F220" s="7"/>
      <c r="G220" s="140">
        <f t="shared" ref="G220:G221" si="125">M220+N220</f>
        <v>0</v>
      </c>
      <c r="H220" s="141">
        <f t="shared" ref="H220:H221" si="126">F220+G220</f>
        <v>0</v>
      </c>
      <c r="J220" s="32"/>
      <c r="K220" s="11"/>
    </row>
    <row r="221" spans="1:11" ht="15" customHeight="1" x14ac:dyDescent="0.25">
      <c r="A221" s="109"/>
      <c r="B221" s="251" t="s">
        <v>32</v>
      </c>
      <c r="C221" s="252"/>
      <c r="D221" s="252"/>
      <c r="E221" s="253"/>
      <c r="F221" s="7"/>
      <c r="G221" s="140">
        <f t="shared" si="125"/>
        <v>0</v>
      </c>
      <c r="H221" s="141">
        <f t="shared" si="126"/>
        <v>0</v>
      </c>
      <c r="J221" s="32"/>
      <c r="K221" s="11"/>
    </row>
    <row r="222" spans="1:11" ht="15" customHeight="1" x14ac:dyDescent="0.25">
      <c r="A222" s="22"/>
      <c r="B222" s="272" t="s">
        <v>33</v>
      </c>
      <c r="C222" s="273"/>
      <c r="D222" s="273"/>
      <c r="E222" s="274"/>
      <c r="F222" s="184">
        <f>SUM(F220:F221)</f>
        <v>0</v>
      </c>
      <c r="G222" s="184">
        <f>SUM(G220:G221)</f>
        <v>0</v>
      </c>
      <c r="H222" s="184">
        <f>SUM(H220:H221)</f>
        <v>0</v>
      </c>
      <c r="J222" s="32"/>
      <c r="K222" s="11"/>
    </row>
    <row r="223" spans="1:11" ht="15" customHeight="1" x14ac:dyDescent="0.25">
      <c r="A223" s="22"/>
      <c r="B223" s="163"/>
      <c r="C223" s="164"/>
      <c r="D223" s="164"/>
      <c r="E223" s="165"/>
      <c r="F223" s="166"/>
      <c r="G223" s="167"/>
      <c r="H223" s="168"/>
      <c r="J223" s="32"/>
      <c r="K223" s="11"/>
    </row>
    <row r="224" spans="1:11" ht="24" customHeight="1" x14ac:dyDescent="0.3">
      <c r="A224" s="22"/>
      <c r="B224" s="223" t="s">
        <v>248</v>
      </c>
      <c r="C224" s="162">
        <f>IF(C11="Oui",H203*90%,H203*75%)</f>
        <v>0</v>
      </c>
      <c r="D224" s="173"/>
      <c r="E224" s="174"/>
      <c r="F224" s="175"/>
      <c r="G224" s="111"/>
      <c r="H224" s="176"/>
      <c r="J224" s="32"/>
      <c r="K224" s="11"/>
    </row>
    <row r="225" spans="1:12" ht="15" customHeight="1" x14ac:dyDescent="0.3">
      <c r="A225" s="22"/>
      <c r="B225" s="149" t="s">
        <v>34</v>
      </c>
      <c r="C225" s="162">
        <f>SUM(H230,H222)</f>
        <v>0</v>
      </c>
      <c r="D225" s="177"/>
      <c r="E225" s="178"/>
      <c r="F225" s="179"/>
      <c r="G225" s="180"/>
      <c r="H225" s="181"/>
      <c r="J225" s="32"/>
      <c r="K225" s="11"/>
    </row>
    <row r="226" spans="1:12" ht="15" customHeight="1" x14ac:dyDescent="0.25">
      <c r="A226" s="22"/>
      <c r="B226" s="270" t="s">
        <v>35</v>
      </c>
      <c r="C226" s="271"/>
      <c r="D226" s="271"/>
      <c r="E226" s="271"/>
      <c r="F226" s="185"/>
      <c r="G226" s="186"/>
      <c r="H226" s="8">
        <f>IF((C224-C225)&gt;=0,0,(C224-C225))</f>
        <v>0</v>
      </c>
      <c r="J226" s="32"/>
      <c r="K226" s="11"/>
    </row>
    <row r="227" spans="1:12" x14ac:dyDescent="0.25">
      <c r="A227" s="22"/>
      <c r="B227" s="32"/>
      <c r="C227" s="32"/>
      <c r="D227" s="32"/>
      <c r="E227" s="32"/>
      <c r="F227" s="32"/>
      <c r="G227" s="32"/>
      <c r="H227" s="32"/>
      <c r="J227" s="32"/>
      <c r="K227" s="11"/>
    </row>
    <row r="228" spans="1:12" ht="15" customHeight="1" x14ac:dyDescent="0.25">
      <c r="A228" s="190"/>
      <c r="B228" s="137" t="s">
        <v>36</v>
      </c>
      <c r="C228" s="134"/>
      <c r="D228" s="134"/>
      <c r="E228" s="134"/>
      <c r="F228" s="134"/>
      <c r="G228" s="134"/>
      <c r="H228" s="134"/>
      <c r="K228" s="11"/>
    </row>
    <row r="229" spans="1:12" x14ac:dyDescent="0.25">
      <c r="A229" s="22"/>
      <c r="B229" s="32"/>
      <c r="C229" s="32"/>
      <c r="D229" s="32"/>
      <c r="E229" s="32"/>
      <c r="F229" s="32"/>
      <c r="G229" s="32"/>
      <c r="H229" s="32"/>
      <c r="J229" s="32"/>
      <c r="K229" s="11"/>
    </row>
    <row r="230" spans="1:12" ht="15" customHeight="1" x14ac:dyDescent="0.25">
      <c r="A230" s="22"/>
      <c r="B230" s="169" t="s">
        <v>193</v>
      </c>
      <c r="C230" s="164"/>
      <c r="D230" s="164"/>
      <c r="E230" s="164"/>
      <c r="F230" s="164"/>
      <c r="G230" s="187"/>
      <c r="H230" s="192">
        <f>IF(J203&gt;5000000,5000000,J203)</f>
        <v>0</v>
      </c>
      <c r="J230" s="32"/>
      <c r="K230" s="11"/>
    </row>
    <row r="231" spans="1:12" ht="15" customHeight="1" x14ac:dyDescent="0.25">
      <c r="A231" s="22"/>
      <c r="B231" s="169" t="s">
        <v>192</v>
      </c>
      <c r="C231" s="164"/>
      <c r="D231" s="164"/>
      <c r="E231" s="164"/>
      <c r="F231" s="164"/>
      <c r="G231" s="187"/>
      <c r="H231" s="192" t="e">
        <f>SUM(H217,H226)</f>
        <v>#DIV/0!</v>
      </c>
      <c r="J231" s="32"/>
      <c r="K231" s="11"/>
    </row>
    <row r="232" spans="1:12" ht="15" customHeight="1" x14ac:dyDescent="0.25">
      <c r="A232" s="22"/>
      <c r="B232" s="188" t="s">
        <v>37</v>
      </c>
      <c r="C232" s="189"/>
      <c r="D232" s="164"/>
      <c r="E232" s="170"/>
      <c r="F232" s="171"/>
      <c r="G232" s="172"/>
      <c r="H232" s="192" t="e">
        <f>H230+H231</f>
        <v>#DIV/0!</v>
      </c>
      <c r="J232" s="32"/>
      <c r="K232" s="11"/>
    </row>
    <row r="233" spans="1:12" ht="15" customHeight="1" x14ac:dyDescent="0.25">
      <c r="A233" s="22"/>
      <c r="D233" s="32"/>
      <c r="E233" s="105"/>
      <c r="F233" s="117"/>
      <c r="G233" s="118"/>
      <c r="H233" s="117"/>
      <c r="J233" s="32"/>
      <c r="K233" s="11"/>
    </row>
    <row r="234" spans="1:12" ht="15" customHeight="1" x14ac:dyDescent="0.3">
      <c r="A234" s="22"/>
      <c r="B234" s="152" t="s">
        <v>237</v>
      </c>
      <c r="C234" s="134"/>
      <c r="D234" s="139"/>
      <c r="E234" s="153"/>
      <c r="F234" s="154"/>
      <c r="G234" s="155"/>
      <c r="H234" s="154"/>
      <c r="J234" s="32"/>
      <c r="K234" s="11"/>
    </row>
    <row r="235" spans="1:12" ht="15" customHeight="1" x14ac:dyDescent="0.25">
      <c r="A235" s="22"/>
      <c r="B235" s="194" t="s">
        <v>217</v>
      </c>
      <c r="C235" s="195"/>
      <c r="D235" s="159"/>
      <c r="E235" s="170"/>
      <c r="F235" s="171"/>
      <c r="G235" s="172"/>
      <c r="H235" s="119">
        <v>0</v>
      </c>
      <c r="J235" s="32"/>
      <c r="K235" s="11"/>
    </row>
    <row r="236" spans="1:12" ht="15" customHeight="1" thickBot="1" x14ac:dyDescent="0.3">
      <c r="A236" s="22"/>
      <c r="B236" s="194" t="s">
        <v>244</v>
      </c>
      <c r="C236" s="195"/>
      <c r="D236" s="159"/>
      <c r="E236" s="170"/>
      <c r="F236" s="171"/>
      <c r="G236" s="172"/>
      <c r="H236" s="193">
        <f>5000000-H235</f>
        <v>5000000</v>
      </c>
      <c r="J236" s="32"/>
      <c r="K236" s="11"/>
    </row>
    <row r="237" spans="1:12" ht="15" customHeight="1" thickTop="1" x14ac:dyDescent="0.3">
      <c r="A237" s="22"/>
      <c r="B237" s="194" t="s">
        <v>218</v>
      </c>
      <c r="C237" s="195"/>
      <c r="D237" s="159"/>
      <c r="E237" s="170"/>
      <c r="F237" s="171"/>
      <c r="G237" s="172"/>
      <c r="H237" s="119"/>
      <c r="J237" s="32"/>
      <c r="K237" s="11"/>
    </row>
    <row r="238" spans="1:12" ht="14.15" customHeight="1" thickBot="1" x14ac:dyDescent="0.3">
      <c r="A238" s="22"/>
      <c r="B238" s="51"/>
      <c r="C238" s="21"/>
      <c r="D238" s="21"/>
      <c r="E238" s="21"/>
      <c r="F238" s="21"/>
      <c r="G238" s="21"/>
      <c r="H238" s="51"/>
      <c r="J238" s="32"/>
      <c r="K238" s="11"/>
      <c r="L238" s="120"/>
    </row>
    <row r="239" spans="1:12" ht="13.5" thickBot="1" x14ac:dyDescent="0.3">
      <c r="A239" s="22"/>
      <c r="B239" s="137" t="s">
        <v>38</v>
      </c>
      <c r="C239" s="139"/>
      <c r="D239" s="139"/>
      <c r="E239" s="139"/>
      <c r="F239" s="139"/>
      <c r="G239" s="139"/>
      <c r="H239" s="191" t="e">
        <f>IF((H232)&gt;H237,H237,H232)</f>
        <v>#DIV/0!</v>
      </c>
      <c r="J239" s="32"/>
      <c r="K239" s="11"/>
    </row>
    <row r="240" spans="1:12" ht="13.5" thickBot="1" x14ac:dyDescent="0.3">
      <c r="A240" s="22"/>
      <c r="B240" s="41"/>
      <c r="C240" s="51"/>
      <c r="D240" s="51"/>
      <c r="E240" s="51"/>
      <c r="F240" s="51"/>
      <c r="G240" s="51"/>
      <c r="H240" s="121"/>
      <c r="J240" s="32"/>
      <c r="K240" s="11"/>
    </row>
    <row r="241" spans="1:15" ht="15.5" thickBot="1" x14ac:dyDescent="0.4">
      <c r="A241" s="22"/>
      <c r="B241" s="137" t="s">
        <v>236</v>
      </c>
      <c r="C241" s="231" t="s">
        <v>195</v>
      </c>
      <c r="D241" s="139"/>
      <c r="E241" s="225" t="s">
        <v>2</v>
      </c>
      <c r="F241" s="139"/>
      <c r="G241" s="139"/>
      <c r="H241" s="191" t="e">
        <f>IF(L241&gt;50000,50000,L241)</f>
        <v>#DIV/0!</v>
      </c>
      <c r="J241" s="32"/>
      <c r="K241" s="11"/>
      <c r="L241" t="e">
        <f>IF(E241="&lt;50 000",H239*8%,H239*5%)</f>
        <v>#DIV/0!</v>
      </c>
      <c r="O241" s="122"/>
    </row>
    <row r="242" spans="1:15" ht="33.75" customHeight="1" thickBot="1" x14ac:dyDescent="0.3">
      <c r="A242" s="22"/>
      <c r="B242" s="263" t="s">
        <v>219</v>
      </c>
      <c r="C242" s="263"/>
      <c r="D242" s="263"/>
      <c r="E242" s="32"/>
      <c r="F242" s="32"/>
      <c r="G242" s="32"/>
      <c r="H242" s="123"/>
      <c r="J242" s="32"/>
      <c r="K242" s="11"/>
      <c r="O242" s="212"/>
    </row>
    <row r="243" spans="1:15" ht="13.5" thickBot="1" x14ac:dyDescent="0.3">
      <c r="A243" s="22"/>
      <c r="B243" s="137" t="s">
        <v>39</v>
      </c>
      <c r="C243" s="139"/>
      <c r="D243" s="139"/>
      <c r="E243" s="139"/>
      <c r="F243" s="139"/>
      <c r="G243" s="139"/>
      <c r="H243" s="191" t="e">
        <f>SUM(H239:H241)</f>
        <v>#DIV/0!</v>
      </c>
      <c r="J243" s="32"/>
      <c r="K243" s="11"/>
    </row>
    <row r="244" spans="1:15" ht="13" x14ac:dyDescent="0.25">
      <c r="A244" s="22"/>
      <c r="B244" s="110"/>
      <c r="C244" s="32"/>
      <c r="D244" s="32"/>
      <c r="E244" s="32"/>
      <c r="F244" s="32"/>
      <c r="G244" s="32"/>
      <c r="H244" s="123"/>
      <c r="I244" s="123"/>
      <c r="J244" s="32"/>
      <c r="K244" s="11"/>
    </row>
  </sheetData>
  <mergeCells count="36">
    <mergeCell ref="B198:E198"/>
    <mergeCell ref="B201:E201"/>
    <mergeCell ref="B203:E203"/>
    <mergeCell ref="B242:D242"/>
    <mergeCell ref="B206:E206"/>
    <mergeCell ref="B207:E207"/>
    <mergeCell ref="B208:E208"/>
    <mergeCell ref="B226:E226"/>
    <mergeCell ref="B209:E209"/>
    <mergeCell ref="B210:E210"/>
    <mergeCell ref="B217:E217"/>
    <mergeCell ref="B222:E222"/>
    <mergeCell ref="B220:E220"/>
    <mergeCell ref="B221:E221"/>
    <mergeCell ref="B219:E219"/>
    <mergeCell ref="A1:J1"/>
    <mergeCell ref="C2:J3"/>
    <mergeCell ref="B21:E21"/>
    <mergeCell ref="B22:E22"/>
    <mergeCell ref="B24:E24"/>
    <mergeCell ref="B20:E20"/>
    <mergeCell ref="B7:F7"/>
    <mergeCell ref="C10:H10"/>
    <mergeCell ref="C4:J4"/>
    <mergeCell ref="B45:E45"/>
    <mergeCell ref="T23:V23"/>
    <mergeCell ref="AA23:AC23"/>
    <mergeCell ref="T24:V24"/>
    <mergeCell ref="AA24:AC24"/>
    <mergeCell ref="B29:C29"/>
    <mergeCell ref="T25:V25"/>
    <mergeCell ref="T27:V27"/>
    <mergeCell ref="B26:E26"/>
    <mergeCell ref="B27:E27"/>
    <mergeCell ref="B25:E25"/>
    <mergeCell ref="B34:E34"/>
  </mergeCells>
  <phoneticPr fontId="31" type="noConversion"/>
  <dataValidations disablePrompts="1" count="3">
    <dataValidation type="list" allowBlank="1" showInputMessage="1" showErrorMessage="1" sqref="C15:C16" xr:uid="{B0CC91B3-48BC-402E-BA62-AA79BFC9035F}">
      <formula1>"?,0 %,50 %,100 %"</formula1>
    </dataValidation>
    <dataValidation type="list" allowBlank="1" showInputMessage="1" showErrorMessage="1" sqref="C11:C12" xr:uid="{14D48D5C-5439-4A65-A456-AB87AC3CA1EA}">
      <formula1>"?,Oui,Non"</formula1>
    </dataValidation>
    <dataValidation type="list" allowBlank="1" showInputMessage="1" showErrorMessage="1" sqref="E241" xr:uid="{FD91D0CC-45B5-472D-92A6-5AE9CC8E68B9}">
      <formula1>"?,&lt;50 000, 50 000 et plus"</formula1>
    </dataValidation>
  </dataValidations>
  <hyperlinks>
    <hyperlink ref="B8" r:id="rId1" display="climatsol-plus@environnement.gouv.qc.ca" xr:uid="{A15CC26B-743B-4192-8BCB-4EA6783713CF}"/>
  </hyperlinks>
  <printOptions horizontalCentered="1" verticalCentered="1"/>
  <pageMargins left="3.937007874015748E-2" right="0.15156249999999999" top="0.74803149606299213" bottom="0.74803149606299213" header="0.31496062992125984" footer="0.31496062992125984"/>
  <pageSetup paperSize="5" scale="96" fitToHeight="0" orientation="landscape" horizontalDpi="1200" verticalDpi="1200" r:id="rId2"/>
  <headerFooter>
    <oddFooter>&amp;LClimatSol-Plus - Volet 2&amp;CMinistère de l'Environnement, de la Lutte contre les changements climatiques, de la Faune et des Parcs&amp;RPage &amp;P de &amp;N</oddFooter>
  </headerFooter>
  <rowBreaks count="2" manualBreakCount="2">
    <brk id="44" max="10" man="1"/>
    <brk id="218" max="10" man="1"/>
  </rowBreaks>
  <ignoredErrors>
    <ignoredError sqref="G35" 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de calcul de l'aide financière ClimatSol-Plus - Volet 2</dc:title>
  <dc:subject>Cette grille de calcul permet d'estimer l'aide financière pour le programme ClimatSol-Plus - Volet 2. Cette grille doit être jointe au formulaire de demande d'aide financière transmis à la municipalité et au MELCC.</dc:subject>
  <dc:creator>Ministère de l’Environnement, de la Lutte contre les changements climatiques, de la Faune et des Parcs;MELCCFP</dc:creator>
  <cp:keywords>ClimatSol-Plus, terrains contaminés, réhabilitation, aide financière, subvention</cp:keywords>
  <dc:description/>
  <cp:lastModifiedBy>Pelland, Stéphanie</cp:lastModifiedBy>
  <cp:lastPrinted>2022-05-30T19:59:54Z</cp:lastPrinted>
  <dcterms:created xsi:type="dcterms:W3CDTF">2022-05-02T18:36:04Z</dcterms:created>
  <dcterms:modified xsi:type="dcterms:W3CDTF">2024-04-17T16:56:24Z</dcterms:modified>
</cp:coreProperties>
</file>